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ŠO 31.1.25\IZVRŠENJE 12-2024\"/>
    </mc:Choice>
  </mc:AlternateContent>
  <xr:revisionPtr revIDLastSave="0" documentId="13_ncr:1_{8DFD729D-87C6-4791-92A7-5397C92AEED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Kontrolna tablica" sheetId="2" r:id="rId6"/>
  </sheets>
  <definedNames>
    <definedName name="_xlnm.Print_Area" localSheetId="1">' Račun prihoda i rashoda'!$A$1:$K$116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G15" i="2"/>
  <c r="G11" i="2"/>
  <c r="J107" i="3"/>
  <c r="H114" i="3"/>
  <c r="H47" i="3"/>
  <c r="K79" i="7"/>
  <c r="K80" i="7"/>
  <c r="K81" i="7"/>
  <c r="K85" i="7"/>
  <c r="K86" i="7"/>
  <c r="K83" i="7"/>
  <c r="J41" i="7"/>
  <c r="J43" i="7"/>
  <c r="J42" i="7"/>
  <c r="J38" i="7"/>
  <c r="J39" i="7"/>
  <c r="J37" i="7"/>
  <c r="I98" i="7"/>
  <c r="I102" i="7"/>
  <c r="I99" i="7"/>
  <c r="H77" i="7"/>
  <c r="H78" i="7"/>
  <c r="I83" i="7"/>
  <c r="I69" i="7"/>
  <c r="K69" i="7" s="1"/>
  <c r="I72" i="7"/>
  <c r="I48" i="7"/>
  <c r="H72" i="7"/>
  <c r="H48" i="7"/>
  <c r="H46" i="7" s="1"/>
  <c r="K17" i="7"/>
  <c r="K18" i="7"/>
  <c r="K19" i="7"/>
  <c r="K20" i="7"/>
  <c r="K21" i="7"/>
  <c r="K22" i="7"/>
  <c r="K23" i="7"/>
  <c r="K24" i="7"/>
  <c r="K25" i="7"/>
  <c r="H16" i="7"/>
  <c r="I16" i="7"/>
  <c r="I15" i="7" s="1"/>
  <c r="J26" i="7"/>
  <c r="E93" i="7"/>
  <c r="K93" i="7" s="1"/>
  <c r="J58" i="7"/>
  <c r="J54" i="7"/>
  <c r="E37" i="7"/>
  <c r="E57" i="3"/>
  <c r="E107" i="3"/>
  <c r="E32" i="3"/>
  <c r="E30" i="3"/>
  <c r="E27" i="3"/>
  <c r="E25" i="3"/>
  <c r="E87" i="3"/>
  <c r="E115" i="3" s="1"/>
  <c r="I67" i="3"/>
  <c r="I63" i="3"/>
  <c r="E42" i="3"/>
  <c r="E41" i="3" s="1"/>
  <c r="E110" i="3"/>
  <c r="F110" i="3"/>
  <c r="H110" i="3"/>
  <c r="G110" i="3"/>
  <c r="K30" i="7"/>
  <c r="K29" i="7"/>
  <c r="I28" i="7"/>
  <c r="H28" i="7"/>
  <c r="G28" i="7"/>
  <c r="F28" i="7"/>
  <c r="K39" i="7"/>
  <c r="K38" i="7"/>
  <c r="I37" i="7"/>
  <c r="I108" i="7" s="1"/>
  <c r="H37" i="7"/>
  <c r="G37" i="7"/>
  <c r="F37" i="7"/>
  <c r="H98" i="7"/>
  <c r="F29" i="2"/>
  <c r="F25" i="2"/>
  <c r="F21" i="2"/>
  <c r="F17" i="2"/>
  <c r="F9" i="2"/>
  <c r="F13" i="2"/>
  <c r="I78" i="7"/>
  <c r="K43" i="7"/>
  <c r="I42" i="7"/>
  <c r="I41" i="7" s="1"/>
  <c r="K34" i="7"/>
  <c r="K35" i="7"/>
  <c r="K11" i="7"/>
  <c r="K12" i="7"/>
  <c r="I33" i="7"/>
  <c r="H33" i="7"/>
  <c r="I10" i="7"/>
  <c r="H57" i="3"/>
  <c r="H77" i="3"/>
  <c r="H55" i="3" s="1"/>
  <c r="H80" i="3"/>
  <c r="H115" i="3" s="1"/>
  <c r="H84" i="3"/>
  <c r="H83" i="3" s="1"/>
  <c r="H91" i="3"/>
  <c r="H107" i="3"/>
  <c r="H95" i="3"/>
  <c r="H94" i="3" s="1"/>
  <c r="F94" i="3"/>
  <c r="H17" i="3"/>
  <c r="H16" i="3" s="1"/>
  <c r="H20" i="3"/>
  <c r="H19" i="3" s="1"/>
  <c r="H23" i="3"/>
  <c r="H22" i="3" s="1"/>
  <c r="H25" i="3"/>
  <c r="H28" i="3"/>
  <c r="H27" i="3" s="1"/>
  <c r="H30" i="3"/>
  <c r="H32" i="3"/>
  <c r="H14" i="3"/>
  <c r="H13" i="3" s="1"/>
  <c r="D33" i="2"/>
  <c r="C9" i="2"/>
  <c r="C13" i="2"/>
  <c r="C17" i="2"/>
  <c r="C21" i="2"/>
  <c r="C25" i="2"/>
  <c r="C29" i="2"/>
  <c r="G42" i="7"/>
  <c r="G41" i="7" s="1"/>
  <c r="H42" i="7"/>
  <c r="H41" i="7" s="1"/>
  <c r="G33" i="7"/>
  <c r="F93" i="7"/>
  <c r="F42" i="7"/>
  <c r="F41" i="7" s="1"/>
  <c r="F33" i="7"/>
  <c r="E78" i="7"/>
  <c r="E77" i="7" s="1"/>
  <c r="E69" i="7"/>
  <c r="E48" i="7"/>
  <c r="E42" i="7"/>
  <c r="E41" i="7" s="1"/>
  <c r="E16" i="7"/>
  <c r="E15" i="7" s="1"/>
  <c r="G107" i="3"/>
  <c r="G84" i="3"/>
  <c r="G114" i="3" s="1"/>
  <c r="G87" i="3"/>
  <c r="G115" i="3" s="1"/>
  <c r="F107" i="3"/>
  <c r="F84" i="3"/>
  <c r="F114" i="3" s="1"/>
  <c r="E95" i="3"/>
  <c r="E94" i="3" s="1"/>
  <c r="E83" i="3"/>
  <c r="E84" i="3"/>
  <c r="E77" i="3"/>
  <c r="E28" i="3"/>
  <c r="E23" i="3"/>
  <c r="E22" i="3" s="1"/>
  <c r="E20" i="3"/>
  <c r="E19" i="3" s="1"/>
  <c r="E17" i="3"/>
  <c r="E16" i="3" s="1"/>
  <c r="E14" i="3"/>
  <c r="E13" i="3" s="1"/>
  <c r="G17" i="3"/>
  <c r="G20" i="3"/>
  <c r="G19" i="3" s="1"/>
  <c r="G23" i="3"/>
  <c r="G22" i="3" s="1"/>
  <c r="G25" i="3"/>
  <c r="G28" i="3"/>
  <c r="G27" i="3" s="1"/>
  <c r="G30" i="3"/>
  <c r="G32" i="3"/>
  <c r="G14" i="3"/>
  <c r="F30" i="3"/>
  <c r="F28" i="3"/>
  <c r="F23" i="3"/>
  <c r="F20" i="3"/>
  <c r="F17" i="3"/>
  <c r="F14" i="3"/>
  <c r="F13" i="3" s="1"/>
  <c r="D13" i="2"/>
  <c r="H28" i="2"/>
  <c r="H27" i="2"/>
  <c r="E29" i="2"/>
  <c r="D29" i="2"/>
  <c r="H24" i="2"/>
  <c r="H23" i="2"/>
  <c r="G23" i="2"/>
  <c r="E25" i="2"/>
  <c r="D25" i="2"/>
  <c r="H20" i="2"/>
  <c r="G20" i="2"/>
  <c r="H19" i="2"/>
  <c r="E21" i="2"/>
  <c r="D21" i="2"/>
  <c r="H16" i="2"/>
  <c r="G16" i="2"/>
  <c r="E17" i="2"/>
  <c r="D17" i="2"/>
  <c r="H11" i="2"/>
  <c r="E13" i="2"/>
  <c r="D9" i="2"/>
  <c r="G8" i="2"/>
  <c r="H8" i="2"/>
  <c r="E32" i="2"/>
  <c r="D32" i="2"/>
  <c r="C32" i="2"/>
  <c r="H7" i="2"/>
  <c r="E31" i="2"/>
  <c r="D31" i="2"/>
  <c r="I89" i="3"/>
  <c r="I78" i="3"/>
  <c r="I58" i="3"/>
  <c r="I59" i="3"/>
  <c r="I60" i="3"/>
  <c r="I61" i="3"/>
  <c r="I62" i="3"/>
  <c r="I64" i="3"/>
  <c r="I66" i="3"/>
  <c r="I68" i="3"/>
  <c r="I70" i="3"/>
  <c r="I72" i="3"/>
  <c r="I74" i="3"/>
  <c r="I75" i="3"/>
  <c r="I76" i="3"/>
  <c r="H42" i="3"/>
  <c r="J24" i="3"/>
  <c r="J21" i="3"/>
  <c r="J49" i="7"/>
  <c r="J50" i="7"/>
  <c r="J51" i="7"/>
  <c r="J52" i="7"/>
  <c r="J53" i="7"/>
  <c r="J55" i="7"/>
  <c r="J57" i="7"/>
  <c r="J59" i="7"/>
  <c r="J62" i="7"/>
  <c r="J64" i="7"/>
  <c r="J66" i="7"/>
  <c r="J67" i="7"/>
  <c r="J68" i="7"/>
  <c r="J70" i="7"/>
  <c r="J17" i="7"/>
  <c r="J18" i="7"/>
  <c r="J19" i="7"/>
  <c r="J20" i="7"/>
  <c r="J21" i="7"/>
  <c r="J22" i="7"/>
  <c r="J23" i="7"/>
  <c r="J24" i="7"/>
  <c r="J25" i="7"/>
  <c r="J79" i="7"/>
  <c r="J80" i="7"/>
  <c r="J81" i="7"/>
  <c r="H34" i="3" l="1"/>
  <c r="H35" i="3" s="1"/>
  <c r="E114" i="3"/>
  <c r="E12" i="3"/>
  <c r="E34" i="3" s="1"/>
  <c r="E35" i="3" s="1"/>
  <c r="I46" i="7"/>
  <c r="I77" i="7"/>
  <c r="J77" i="7" s="1"/>
  <c r="K72" i="7"/>
  <c r="H12" i="3"/>
  <c r="E33" i="2"/>
  <c r="G13" i="2"/>
  <c r="C33" i="2"/>
  <c r="E55" i="3"/>
  <c r="J30" i="3"/>
  <c r="K28" i="7"/>
  <c r="K37" i="7"/>
  <c r="E46" i="7"/>
  <c r="E108" i="7" s="1"/>
  <c r="K33" i="7"/>
  <c r="K42" i="7"/>
  <c r="K41" i="7"/>
  <c r="K16" i="7"/>
  <c r="H41" i="3"/>
  <c r="I80" i="3"/>
  <c r="J93" i="7"/>
  <c r="G24" i="2"/>
  <c r="F31" i="2"/>
  <c r="H15" i="2"/>
  <c r="G7" i="2"/>
  <c r="G19" i="2"/>
  <c r="E9" i="2"/>
  <c r="H12" i="2"/>
  <c r="G25" i="2"/>
  <c r="F32" i="2"/>
  <c r="I77" i="3"/>
  <c r="J69" i="7"/>
  <c r="K48" i="7"/>
  <c r="J48" i="7"/>
  <c r="J15" i="7"/>
  <c r="J16" i="7"/>
  <c r="J78" i="7"/>
  <c r="K78" i="7"/>
  <c r="F10" i="7"/>
  <c r="J57" i="3"/>
  <c r="J77" i="3"/>
  <c r="J80" i="3"/>
  <c r="J84" i="3"/>
  <c r="J86" i="3"/>
  <c r="J88" i="3"/>
  <c r="J92" i="3"/>
  <c r="J93" i="3"/>
  <c r="J95" i="3"/>
  <c r="J112" i="3"/>
  <c r="J113" i="3"/>
  <c r="I47" i="3"/>
  <c r="I51" i="3"/>
  <c r="I54" i="3"/>
  <c r="I57" i="3"/>
  <c r="I88" i="3"/>
  <c r="I95" i="3"/>
  <c r="J42" i="3"/>
  <c r="I42" i="3"/>
  <c r="J17" i="3"/>
  <c r="J20" i="3"/>
  <c r="J23" i="3"/>
  <c r="J26" i="3"/>
  <c r="J28" i="3"/>
  <c r="J33" i="3"/>
  <c r="J14" i="3"/>
  <c r="I17" i="3"/>
  <c r="I20" i="3"/>
  <c r="I23" i="3"/>
  <c r="I28" i="3"/>
  <c r="I14" i="3"/>
  <c r="K29" i="1"/>
  <c r="J29" i="1"/>
  <c r="K12" i="1"/>
  <c r="K15" i="1"/>
  <c r="K16" i="1"/>
  <c r="J12" i="1"/>
  <c r="J15" i="1"/>
  <c r="J16" i="1"/>
  <c r="I14" i="1"/>
  <c r="I11" i="1"/>
  <c r="F14" i="1"/>
  <c r="F11" i="1"/>
  <c r="I87" i="3"/>
  <c r="F98" i="7"/>
  <c r="H93" i="7"/>
  <c r="F77" i="7"/>
  <c r="F46" i="7"/>
  <c r="H10" i="7"/>
  <c r="K10" i="7" s="1"/>
  <c r="J110" i="3"/>
  <c r="G91" i="3"/>
  <c r="J91" i="3" s="1"/>
  <c r="G55" i="3"/>
  <c r="G41" i="3"/>
  <c r="F41" i="3"/>
  <c r="J19" i="3"/>
  <c r="G13" i="3"/>
  <c r="G16" i="3"/>
  <c r="J16" i="3" s="1"/>
  <c r="J22" i="3"/>
  <c r="J25" i="3"/>
  <c r="J27" i="3"/>
  <c r="F91" i="3"/>
  <c r="J87" i="3"/>
  <c r="F87" i="3"/>
  <c r="F115" i="3" s="1"/>
  <c r="F55" i="3"/>
  <c r="F32" i="3"/>
  <c r="F27" i="3"/>
  <c r="F25" i="3"/>
  <c r="F22" i="3"/>
  <c r="F19" i="3"/>
  <c r="F16" i="3"/>
  <c r="H15" i="7"/>
  <c r="K15" i="7" s="1"/>
  <c r="F15" i="7"/>
  <c r="C12" i="5"/>
  <c r="H14" i="1"/>
  <c r="H11" i="1"/>
  <c r="G11" i="1"/>
  <c r="G14" i="1"/>
  <c r="G83" i="3"/>
  <c r="G94" i="3"/>
  <c r="J32" i="3"/>
  <c r="F83" i="3"/>
  <c r="G12" i="3" l="1"/>
  <c r="G34" i="3" s="1"/>
  <c r="G35" i="3" s="1"/>
  <c r="F12" i="3"/>
  <c r="F34" i="3" s="1"/>
  <c r="F35" i="3" s="1"/>
  <c r="H108" i="7"/>
  <c r="F108" i="7"/>
  <c r="J46" i="7"/>
  <c r="K77" i="7"/>
  <c r="F33" i="2"/>
  <c r="J108" i="7"/>
  <c r="K46" i="7"/>
  <c r="J115" i="3"/>
  <c r="J14" i="1"/>
  <c r="K14" i="1"/>
  <c r="K11" i="1"/>
  <c r="I17" i="1"/>
  <c r="F17" i="1"/>
  <c r="J11" i="1"/>
  <c r="G9" i="2"/>
  <c r="H31" i="2"/>
  <c r="G31" i="2"/>
  <c r="H32" i="2"/>
  <c r="G32" i="2"/>
  <c r="I41" i="3"/>
  <c r="I55" i="3"/>
  <c r="E116" i="3"/>
  <c r="B14" i="5" s="1"/>
  <c r="B12" i="5" s="1"/>
  <c r="J41" i="3"/>
  <c r="I94" i="3"/>
  <c r="J114" i="3"/>
  <c r="J55" i="3"/>
  <c r="J83" i="3"/>
  <c r="I114" i="3"/>
  <c r="I35" i="3"/>
  <c r="I34" i="3"/>
  <c r="H116" i="3"/>
  <c r="E14" i="5" s="1"/>
  <c r="J94" i="3"/>
  <c r="I115" i="3"/>
  <c r="F116" i="3"/>
  <c r="E12" i="5" l="1"/>
  <c r="F14" i="5"/>
  <c r="G116" i="3"/>
  <c r="K108" i="7"/>
  <c r="J17" i="1"/>
  <c r="J35" i="3"/>
  <c r="J34" i="3"/>
  <c r="I116" i="3"/>
  <c r="J116" i="3" l="1"/>
  <c r="D14" i="5"/>
  <c r="F12" i="5"/>
  <c r="D12" i="5" l="1"/>
  <c r="G12" i="5" s="1"/>
  <c r="G14" i="5"/>
</calcChain>
</file>

<file path=xl/sharedStrings.xml><?xml version="1.0" encoding="utf-8"?>
<sst xmlns="http://schemas.openxmlformats.org/spreadsheetml/2006/main" count="450" uniqueCount="201">
  <si>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</si>
  <si>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</si>
  <si>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</si>
  <si>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</si>
  <si>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</si>
  <si>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</si>
  <si>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</si>
  <si>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</si>
  <si>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</si>
  <si>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</si>
  <si>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</si>
  <si>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</si>
  <si>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</si>
  <si>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</si>
  <si>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</si>
  <si>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</si>
  <si>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</si>
  <si>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</si>
  <si>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</si>
  <si>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</si>
  <si>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</si>
  <si>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</si>
  <si>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</si>
  <si>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</si>
  <si>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</si>
  <si>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</si>
  <si>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</si>
  <si>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</si>
  <si>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</si>
  <si>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</si>
  <si>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</si>
  <si>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</si>
  <si>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</si>
  <si>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</si>
  <si>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</si>
  <si>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</si>
  <si>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</si>
  <si>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</si>
  <si>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</si>
  <si>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</si>
  <si>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</si>
  <si>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</si>
  <si>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UKUPAN DONOS VIŠKA / MANJKA IZ PRETHODNE(IH) GODINE***</t>
  </si>
  <si>
    <t>Pomoći iz inozemstva i od subjekata unutar općeg proračuna</t>
  </si>
  <si>
    <t>Rashodi za nabavu proizvedene dugotrajne imovine</t>
  </si>
  <si>
    <t>C) PRENESENI VIŠAK ILI PRENESENI MANJAK I VIŠEGODIŠNJI PLAN URAVNOTEŽENJA</t>
  </si>
  <si>
    <t>Naziv</t>
  </si>
  <si>
    <t>POMOĆI -PK</t>
  </si>
  <si>
    <t>VLASTITI PRIHODI-PK</t>
  </si>
  <si>
    <t>PRIHODI ZA POSEBNE NAMJENE</t>
  </si>
  <si>
    <t>Prihodi od upravnih i administrativnih pristojbi,pristojbi po posebnim propisima i naknada</t>
  </si>
  <si>
    <t>Prihodi od prodaje proizvoda i robe te pruženih usluga i prihodi od donacija</t>
  </si>
  <si>
    <t>TEKUĆE DONACIJE -PK</t>
  </si>
  <si>
    <t>Donacije od pravnih i fizičkih osoba izvan općeg proračuna</t>
  </si>
  <si>
    <t>UKUPNO PRIHOD</t>
  </si>
  <si>
    <t>Financijski rashodi</t>
  </si>
  <si>
    <t>Rashodi na nabavu nefinancijske imovine</t>
  </si>
  <si>
    <t>Dodatna ulaganja na građevinskim objektima</t>
  </si>
  <si>
    <t>UKUPNO</t>
  </si>
  <si>
    <t>UKUPNO RASHOD</t>
  </si>
  <si>
    <t>Plan 2022.kune</t>
  </si>
  <si>
    <t>Voditelj računovodstva</t>
  </si>
  <si>
    <t>Ravnatelj:</t>
  </si>
  <si>
    <t>09 Obrazovanje</t>
  </si>
  <si>
    <t>092 Srednješkolsko obrazovanje</t>
  </si>
  <si>
    <t>0922 Više srednješkolsko obrazovanje</t>
  </si>
  <si>
    <t>PROGRAM 1001</t>
  </si>
  <si>
    <t>PROGRAM JAVNIH POTREBA U ŠKOLSTVU</t>
  </si>
  <si>
    <t>Aktivnost A100007</t>
  </si>
  <si>
    <t>ŠKOLSKA NATJECANJA I SMOTRE</t>
  </si>
  <si>
    <t>OPĆI PRIHODI I PRIMICI</t>
  </si>
  <si>
    <t>Aktivnost A100011</t>
  </si>
  <si>
    <t>REDOVNI PROGRAM SŠ</t>
  </si>
  <si>
    <t>Izvor financiranja 3.1.1</t>
  </si>
  <si>
    <t>Izvor financiranja 4.3.1</t>
  </si>
  <si>
    <t>Izvor financiranja 5.2.2</t>
  </si>
  <si>
    <t>Izvor financiranja 6.1.1</t>
  </si>
  <si>
    <t>Izvor financiranja 1.1.</t>
  </si>
  <si>
    <t>Izvor financiranja 6.2.1.</t>
  </si>
  <si>
    <t>KAPITALNE DONACIJE-PK</t>
  </si>
  <si>
    <t>Rashodi za dodatna ulaganja na nefinancijskoj imovini</t>
  </si>
  <si>
    <t>Rashodi za nabavu proizvedene  dugotrajne imovine</t>
  </si>
  <si>
    <t>OPĆI PRIHODI SREDNJE ŠKOLE-DEC.SREDSTVA</t>
  </si>
  <si>
    <t>OPĆI PRIHODI SREDNJE ŠKOLE DEC.SREDSTVA</t>
  </si>
  <si>
    <r>
      <t>Prihodi iz nadležnog proračuna i od HZZO-a temeljem ugovornih obveza-</t>
    </r>
    <r>
      <rPr>
        <b/>
        <i/>
        <sz val="10"/>
        <color theme="1"/>
        <rFont val="Arial"/>
        <family val="2"/>
        <charset val="238"/>
      </rPr>
      <t>decentralizirana sredstva</t>
    </r>
  </si>
  <si>
    <t>Dodatna ulaganja u građevinske objekte</t>
  </si>
  <si>
    <t>OPĆI PRIHODI SREDNJE ŠKOLE - IZVANREDNI TROŠKOVI</t>
  </si>
  <si>
    <r>
      <t xml:space="preserve">Prihodi iz nadležnog proračuna i od HZZO-a temeljem ugovornih obveza - </t>
    </r>
    <r>
      <rPr>
        <b/>
        <i/>
        <sz val="10"/>
        <color theme="1"/>
        <rFont val="Arial"/>
        <family val="2"/>
        <charset val="238"/>
      </rPr>
      <t>izvanredni troškovi</t>
    </r>
  </si>
  <si>
    <r>
      <t>Izvor financiranja 1.3.-</t>
    </r>
    <r>
      <rPr>
        <b/>
        <i/>
        <sz val="10"/>
        <color rgb="FFFF0000"/>
        <rFont val="Arial"/>
        <family val="2"/>
        <charset val="238"/>
      </rPr>
      <t xml:space="preserve"> decentralizirana sredstva</t>
    </r>
  </si>
  <si>
    <t>G.Š.FRANA LHOTKE, SISAK</t>
  </si>
  <si>
    <t>OIB:02530789618</t>
  </si>
  <si>
    <t>Renata Delić, mag.oec.</t>
  </si>
  <si>
    <t>Tomislav Ivšić, prof.</t>
  </si>
  <si>
    <t xml:space="preserve"> </t>
  </si>
  <si>
    <r>
      <t xml:space="preserve">Prihodi iz nadležnog proračuna i od HZZO-a temeljem ugovornih obveza- </t>
    </r>
    <r>
      <rPr>
        <b/>
        <i/>
        <sz val="10"/>
        <color theme="1"/>
        <rFont val="Arial"/>
        <family val="2"/>
        <charset val="238"/>
      </rPr>
      <t>natjecanja, prijevoz</t>
    </r>
  </si>
  <si>
    <t>Višak</t>
  </si>
  <si>
    <t>*</t>
  </si>
  <si>
    <t>PRIHODI ZA POSEBNE NAMJENE-PK</t>
  </si>
  <si>
    <t>POMOĆI-PK</t>
  </si>
  <si>
    <t>TEKUĆE DONACIJE-PK</t>
  </si>
  <si>
    <t>Indeks</t>
  </si>
  <si>
    <t>6=5/2*100</t>
  </si>
  <si>
    <t>7=5/4*100</t>
  </si>
  <si>
    <t>VIŠAK/MANJAK</t>
  </si>
  <si>
    <t xml:space="preserve">                   </t>
  </si>
  <si>
    <t>Plaće</t>
  </si>
  <si>
    <t>Ostali rashodi za zaposlene</t>
  </si>
  <si>
    <t>Dop.za obv.zdravstveno osig.</t>
  </si>
  <si>
    <t>Dop.za nezaposl-presude</t>
  </si>
  <si>
    <t>Prijevoz</t>
  </si>
  <si>
    <t>Uredski i ostali materijal</t>
  </si>
  <si>
    <t>Energija</t>
  </si>
  <si>
    <t>Materijal za tek.održavanje</t>
  </si>
  <si>
    <t>Tek. I inv.održavanje</t>
  </si>
  <si>
    <t>Komunalne usluge</t>
  </si>
  <si>
    <t>Zdravstvene usluge</t>
  </si>
  <si>
    <t>Intel. I os. Usluge</t>
  </si>
  <si>
    <t>Računalne usluge</t>
  </si>
  <si>
    <t>Ostale usluge</t>
  </si>
  <si>
    <t>Int. I ost. Usluge</t>
  </si>
  <si>
    <t>Službena putovanja</t>
  </si>
  <si>
    <t>Stručno usavršavanje zaposlenih</t>
  </si>
  <si>
    <t>Sitni inventar</t>
  </si>
  <si>
    <t>Usluge telefona, pošte i prijevoza</t>
  </si>
  <si>
    <t>Reprezentacija</t>
  </si>
  <si>
    <t>Članarine</t>
  </si>
  <si>
    <t>Ostali nesp.rashodi poslovanja</t>
  </si>
  <si>
    <t>Računala,namještaj</t>
  </si>
  <si>
    <t>3+4</t>
  </si>
  <si>
    <t>Promidžba i informiranje</t>
  </si>
  <si>
    <t>Bankarske usluge</t>
  </si>
  <si>
    <t>Zatezne kamate</t>
  </si>
  <si>
    <t>Dodatna ulaganja</t>
  </si>
  <si>
    <t>Glazbeni instrumenti</t>
  </si>
  <si>
    <t>Tekuće pomoći pror.korisnicima od nenadležnog proračuna</t>
  </si>
  <si>
    <t>Prihod nadležnog proračuna za rashode poslovanja</t>
  </si>
  <si>
    <t>Ostali nespomenuti prihodi</t>
  </si>
  <si>
    <t xml:space="preserve">Tekuće donacije   </t>
  </si>
  <si>
    <t>Prihodi od pruženih usluga</t>
  </si>
  <si>
    <t>Doprinos za obv.zdravstveno</t>
  </si>
  <si>
    <t>Dop.za nezaposlenost-presude</t>
  </si>
  <si>
    <t>Int. I ost.usluge</t>
  </si>
  <si>
    <t>Ostali nespomenuti rashodi poslovanja</t>
  </si>
  <si>
    <t>Računala, namještaj</t>
  </si>
  <si>
    <t xml:space="preserve">PREGLED UKUPNIH PRIHODA I RASHODA PO IZVORIMA FINANCIRANJA </t>
  </si>
  <si>
    <t>Oznaka IF</t>
  </si>
  <si>
    <t xml:space="preserve">Naziv izvora financiranja </t>
  </si>
  <si>
    <t>Opći prihodi i primici 671</t>
  </si>
  <si>
    <t xml:space="preserve">PRIHODI </t>
  </si>
  <si>
    <t>RASHODI</t>
  </si>
  <si>
    <t xml:space="preserve">RAZLIKA </t>
  </si>
  <si>
    <t>3</t>
  </si>
  <si>
    <t>Vlastiti prihodi 661,641</t>
  </si>
  <si>
    <t xml:space="preserve">RAZLIKA  </t>
  </si>
  <si>
    <t xml:space="preserve">4 </t>
  </si>
  <si>
    <t>Prihodi za posebne namjene 652</t>
  </si>
  <si>
    <t xml:space="preserve">5 </t>
  </si>
  <si>
    <t>Pomoći 636</t>
  </si>
  <si>
    <t>6</t>
  </si>
  <si>
    <t xml:space="preserve">Prihodi od donacija 663 </t>
  </si>
  <si>
    <t>7</t>
  </si>
  <si>
    <t xml:space="preserve">Ukupni prihodi </t>
  </si>
  <si>
    <t>Ukupni rashodi</t>
  </si>
  <si>
    <t>Kapital. donacije-prijenos-922</t>
  </si>
  <si>
    <t>Plan 2024.</t>
  </si>
  <si>
    <t>Izvorni plan 2024</t>
  </si>
  <si>
    <t>IZVJEŠTAJ O PRIHODIMA I RASHODIMA PREMA EKONOMSKOJ KLASIFIKACIJI</t>
  </si>
  <si>
    <t>IZVJEŠTAJ PO PROGRAMSKOJ KLASIFIKACIJI</t>
  </si>
  <si>
    <t>OPĆI PRIHODI SREDNJE ŠKOLE-SMOTRE</t>
  </si>
  <si>
    <t>OPĆI PRIHODI SREDNJE ŠKOLE-KAP.PROJEKT</t>
  </si>
  <si>
    <t>Oprema</t>
  </si>
  <si>
    <t>Materijal i dijelovi za održavanje</t>
  </si>
  <si>
    <t>Tekuće i investicijsko održavanje</t>
  </si>
  <si>
    <t>Kamate</t>
  </si>
  <si>
    <r>
      <t>Izvor financiranja 1.1.-</t>
    </r>
    <r>
      <rPr>
        <b/>
        <i/>
        <sz val="10"/>
        <color rgb="FFFF0000"/>
        <rFont val="Arial"/>
        <family val="2"/>
        <charset val="238"/>
      </rPr>
      <t>kapitalni projekt</t>
    </r>
  </si>
  <si>
    <t>Usluge tek. i inv.održavanja</t>
  </si>
  <si>
    <r>
      <t xml:space="preserve">IZVJEŠTAJ O IZVRŠENJU PRORAČUNA ZA RAZDOBLJE </t>
    </r>
    <r>
      <rPr>
        <b/>
        <sz val="14"/>
        <color rgb="FF000000"/>
        <rFont val="Arial"/>
        <family val="2"/>
      </rPr>
      <t>SIJEČANJ - PROSINAC 2024.</t>
    </r>
  </si>
  <si>
    <t>IV Rebalans 2024.</t>
  </si>
  <si>
    <t>U Sisku, 21. siječanj 2025.</t>
  </si>
  <si>
    <t>Izvršenje 1-12.2024</t>
  </si>
  <si>
    <t>Izvršenje  12.2023</t>
  </si>
  <si>
    <t>Izvršenje 12.2024</t>
  </si>
  <si>
    <t>Izvršenje 1-12.2023</t>
  </si>
  <si>
    <t>IZVJEŠTAJ O IZVRŠENJU PRORAČUNA ZA RAZDOBLJE SIJEČANJ -PROSINAC 2024.</t>
  </si>
  <si>
    <t>IZVJEŠTAJ O IZVRŠENJU PRORAČUNA ZA RAZDOBLJE SIJEČANJ - PROSINAC 2024.</t>
  </si>
  <si>
    <t xml:space="preserve">
Izvršenje 1-12/23</t>
  </si>
  <si>
    <t>IV Rebalans 2024</t>
  </si>
  <si>
    <t xml:space="preserve">
Izvršenje 1-12/24</t>
  </si>
  <si>
    <t>4+3</t>
  </si>
  <si>
    <t>Izvor financiranja 1.1.-OPĆI PIP</t>
  </si>
  <si>
    <r>
      <t>Izvor financiranja 1.3.-</t>
    </r>
    <r>
      <rPr>
        <b/>
        <i/>
        <sz val="10"/>
        <color rgb="FFFF0000"/>
        <rFont val="Arial"/>
        <family val="2"/>
        <charset val="238"/>
      </rPr>
      <t>kapitalni projekt</t>
    </r>
  </si>
  <si>
    <t>službena odjeća</t>
  </si>
  <si>
    <t>Osiguranje</t>
  </si>
  <si>
    <t>Službena odjeća</t>
  </si>
  <si>
    <t>Doprinosi MIO</t>
  </si>
  <si>
    <t>Literatura</t>
  </si>
  <si>
    <t>Sl.put-žiri</t>
  </si>
  <si>
    <t>Ostali mat za red.p.</t>
  </si>
  <si>
    <t>54713,35 16897,38 11295,53</t>
  </si>
  <si>
    <t>Doprinos MIO</t>
  </si>
  <si>
    <t>usvojeno ŠO 6.2.2025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</si>
</sst>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  <numFmt numFmtId="165" formatCode="0.0"/>
    <numFmt numFmtId="166" formatCode="_-* #,##0.00\ [$€-1]_-;\-* #,##0.00\ [$€-1]_-;_-* &quot;-&quot;??\ [$€-1]_-;_-@_-"/>
    <numFmt numFmtId="167" formatCode="0.00000"/>
    <numFmt numFmtId="168" formatCode="_-* #,##0\ [$€-1]_-;\-* #,##0\ [$€-1]_-;_-* &quot;-&quot;??\ [$€-1]_-;_-@_-"/>
    <numFmt numFmtId="169" formatCode="_-* #,##0\ [$kn-41A]_-;\-* #,##0\ [$kn-41A]_-;_-* &quot;-&quot;??\ [$kn-41A]_-;_-@_-"/>
    <numFmt numFmtId="170" formatCode="_-* #,##0.00000\ [$kn-41A]_-;\-* #,##0.00000\ [$kn-41A]_-;_-* &quot;-&quot;?????\ [$kn-41A]_-;_-@_-"/>
    <numFmt numFmtId="171" formatCode="#,##0.00\ [$€-1]"/>
    <numFmt numFmtId="172" formatCode="#,##0_ ;\-#,##0\ "/>
  </numFmts>
  <fonts count="57" x14ac:knownFonts="1"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b/>
      <sz val="14"/>
      <color rgb="FF3F3F3F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i/>
      <sz val="16"/>
      <color rgb="FF0070C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8"/>
      <name val="Times New Roman"/>
      <family val="1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indexed="8"/>
      <name val="Arial"/>
      <family val="2"/>
      <charset val="238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rgb="FF3F3F3F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B2B2B2"/>
      </left>
      <right/>
      <top style="thin">
        <color rgb="FFB2B2B2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8" fillId="8" borderId="7" applyNumberFormat="0" applyAlignment="0" applyProtection="0"/>
    <xf numFmtId="0" fontId="19" fillId="9" borderId="6" applyNumberFormat="0" applyAlignment="0" applyProtection="0"/>
    <xf numFmtId="0" fontId="15" fillId="10" borderId="8" applyNumberFormat="0" applyFont="0" applyAlignment="0" applyProtection="0"/>
    <xf numFmtId="44" fontId="15" fillId="0" borderId="0" applyFont="0" applyFill="0" applyBorder="0" applyAlignment="0" applyProtection="0"/>
    <xf numFmtId="0" fontId="15" fillId="11" borderId="0" applyNumberFormat="0" applyBorder="0" applyAlignment="0" applyProtection="0"/>
    <xf numFmtId="9" fontId="15" fillId="0" borderId="0" applyFont="0" applyFill="0" applyBorder="0" applyAlignment="0" applyProtection="0"/>
    <xf numFmtId="0" fontId="15" fillId="12" borderId="0" applyNumberFormat="0" applyBorder="0" applyAlignment="0" applyProtection="0"/>
  </cellStyleXfs>
  <cellXfs count="46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2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/>
    </xf>
    <xf numFmtId="2" fontId="0" fillId="0" borderId="0" xfId="0" applyNumberFormat="1"/>
    <xf numFmtId="164" fontId="0" fillId="0" borderId="0" xfId="0" applyNumberFormat="1"/>
    <xf numFmtId="0" fontId="9" fillId="3" borderId="2" xfId="0" applyFont="1" applyFill="1" applyBorder="1" applyAlignment="1">
      <alignment vertic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6" fillId="0" borderId="0" xfId="0" applyFont="1"/>
    <xf numFmtId="166" fontId="0" fillId="0" borderId="0" xfId="7" applyNumberFormat="1" applyFont="1"/>
    <xf numFmtId="1" fontId="0" fillId="0" borderId="0" xfId="0" applyNumberFormat="1"/>
    <xf numFmtId="168" fontId="0" fillId="0" borderId="0" xfId="0" applyNumberFormat="1"/>
    <xf numFmtId="0" fontId="22" fillId="2" borderId="4" xfId="0" applyFont="1" applyFill="1" applyBorder="1" applyAlignment="1">
      <alignment horizontal="left" vertical="center" wrapText="1"/>
    </xf>
    <xf numFmtId="0" fontId="23" fillId="0" borderId="0" xfId="0" applyFont="1"/>
    <xf numFmtId="166" fontId="23" fillId="0" borderId="0" xfId="0" applyNumberFormat="1" applyFont="1"/>
    <xf numFmtId="168" fontId="1" fillId="0" borderId="0" xfId="0" applyNumberFormat="1" applyFont="1"/>
    <xf numFmtId="166" fontId="6" fillId="3" borderId="1" xfId="0" quotePrefix="1" applyNumberFormat="1" applyFont="1" applyFill="1" applyBorder="1" applyAlignment="1">
      <alignment horizontal="right"/>
    </xf>
    <xf numFmtId="166" fontId="6" fillId="0" borderId="3" xfId="0" applyNumberFormat="1" applyFont="1" applyBorder="1" applyAlignment="1">
      <alignment horizontal="right"/>
    </xf>
    <xf numFmtId="169" fontId="0" fillId="0" borderId="0" xfId="0" applyNumberFormat="1"/>
    <xf numFmtId="0" fontId="20" fillId="11" borderId="4" xfId="8" applyNumberFormat="1" applyFont="1" applyBorder="1" applyAlignment="1" applyProtection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20" fillId="13" borderId="3" xfId="1" applyNumberFormat="1" applyFont="1" applyFill="1" applyBorder="1" applyAlignment="1" applyProtection="1">
      <alignment horizontal="left" vertical="center" wrapText="1"/>
    </xf>
    <xf numFmtId="0" fontId="20" fillId="13" borderId="3" xfId="1" applyNumberFormat="1" applyFont="1" applyFill="1" applyBorder="1" applyAlignment="1" applyProtection="1">
      <alignment horizontal="center" vertical="center" wrapText="1"/>
    </xf>
    <xf numFmtId="166" fontId="20" fillId="13" borderId="3" xfId="1" applyNumberFormat="1" applyFont="1" applyFill="1" applyBorder="1" applyAlignment="1">
      <alignment horizontal="right"/>
    </xf>
    <xf numFmtId="0" fontId="25" fillId="14" borderId="3" xfId="2" applyNumberFormat="1" applyFont="1" applyFill="1" applyBorder="1" applyAlignment="1" applyProtection="1">
      <alignment horizontal="center" vertical="center" wrapText="1"/>
    </xf>
    <xf numFmtId="0" fontId="25" fillId="14" borderId="3" xfId="2" applyNumberFormat="1" applyFont="1" applyFill="1" applyBorder="1" applyAlignment="1" applyProtection="1">
      <alignment horizontal="left" vertical="center" wrapText="1"/>
    </xf>
    <xf numFmtId="166" fontId="25" fillId="14" borderId="3" xfId="2" applyNumberFormat="1" applyFont="1" applyFill="1" applyBorder="1" applyAlignment="1">
      <alignment horizontal="right"/>
    </xf>
    <xf numFmtId="0" fontId="20" fillId="13" borderId="7" xfId="3" applyFont="1" applyFill="1" applyBorder="1"/>
    <xf numFmtId="0" fontId="20" fillId="13" borderId="7" xfId="3" applyFont="1" applyFill="1" applyBorder="1" applyAlignment="1">
      <alignment horizontal="center"/>
    </xf>
    <xf numFmtId="0" fontId="25" fillId="13" borderId="7" xfId="3" applyFont="1" applyFill="1" applyBorder="1" applyAlignment="1">
      <alignment horizontal="center"/>
    </xf>
    <xf numFmtId="0" fontId="20" fillId="13" borderId="7" xfId="3" applyFont="1" applyFill="1" applyBorder="1" applyAlignment="1">
      <alignment wrapText="1"/>
    </xf>
    <xf numFmtId="0" fontId="17" fillId="13" borderId="3" xfId="1" applyNumberFormat="1" applyFont="1" applyFill="1" applyBorder="1" applyAlignment="1" applyProtection="1">
      <alignment horizontal="left" vertical="center" wrapText="1"/>
    </xf>
    <xf numFmtId="166" fontId="6" fillId="3" borderId="3" xfId="0" applyNumberFormat="1" applyFont="1" applyFill="1" applyBorder="1" applyAlignment="1">
      <alignment horizontal="right"/>
    </xf>
    <xf numFmtId="166" fontId="20" fillId="0" borderId="0" xfId="0" applyNumberFormat="1" applyFont="1"/>
    <xf numFmtId="166" fontId="6" fillId="4" borderId="1" xfId="0" quotePrefix="1" applyNumberFormat="1" applyFont="1" applyFill="1" applyBorder="1" applyAlignment="1">
      <alignment horizontal="right"/>
    </xf>
    <xf numFmtId="166" fontId="3" fillId="2" borderId="4" xfId="0" applyNumberFormat="1" applyFont="1" applyFill="1" applyBorder="1" applyAlignment="1">
      <alignment horizontal="right"/>
    </xf>
    <xf numFmtId="166" fontId="3" fillId="2" borderId="3" xfId="0" applyNumberFormat="1" applyFont="1" applyFill="1" applyBorder="1" applyAlignment="1">
      <alignment horizontal="right"/>
    </xf>
    <xf numFmtId="166" fontId="20" fillId="11" borderId="4" xfId="8" applyNumberFormat="1" applyFont="1" applyBorder="1" applyAlignment="1">
      <alignment horizontal="right"/>
    </xf>
    <xf numFmtId="166" fontId="20" fillId="11" borderId="3" xfId="8" applyNumberFormat="1" applyFont="1" applyBorder="1" applyAlignment="1">
      <alignment horizontal="right"/>
    </xf>
    <xf numFmtId="166" fontId="9" fillId="2" borderId="3" xfId="0" applyNumberFormat="1" applyFont="1" applyFill="1" applyBorder="1" applyAlignment="1">
      <alignment horizontal="right"/>
    </xf>
    <xf numFmtId="0" fontId="20" fillId="13" borderId="3" xfId="1" applyFont="1" applyFill="1" applyBorder="1" applyAlignment="1">
      <alignment horizontal="center" vertical="center"/>
    </xf>
    <xf numFmtId="0" fontId="20" fillId="13" borderId="3" xfId="1" applyNumberFormat="1" applyFont="1" applyFill="1" applyBorder="1" applyAlignment="1" applyProtection="1">
      <alignment horizontal="center" vertical="center"/>
    </xf>
    <xf numFmtId="0" fontId="20" fillId="14" borderId="3" xfId="3" applyFont="1" applyFill="1" applyBorder="1" applyAlignment="1">
      <alignment horizontal="left" vertical="center"/>
    </xf>
    <xf numFmtId="0" fontId="20" fillId="14" borderId="3" xfId="3" applyNumberFormat="1" applyFont="1" applyFill="1" applyBorder="1" applyAlignment="1" applyProtection="1">
      <alignment horizontal="center" vertical="center"/>
    </xf>
    <xf numFmtId="0" fontId="23" fillId="14" borderId="3" xfId="2" applyFont="1" applyFill="1" applyBorder="1" applyAlignment="1">
      <alignment horizontal="left" vertical="center"/>
    </xf>
    <xf numFmtId="0" fontId="25" fillId="14" borderId="3" xfId="2" applyNumberFormat="1" applyFont="1" applyFill="1" applyBorder="1" applyAlignment="1" applyProtection="1">
      <alignment vertical="center" wrapText="1"/>
    </xf>
    <xf numFmtId="0" fontId="25" fillId="14" borderId="3" xfId="2" applyFont="1" applyFill="1" applyBorder="1" applyAlignment="1">
      <alignment horizontal="left" vertical="center"/>
    </xf>
    <xf numFmtId="0" fontId="25" fillId="14" borderId="3" xfId="2" applyNumberFormat="1" applyFont="1" applyFill="1" applyBorder="1" applyAlignment="1" applyProtection="1">
      <alignment horizontal="center" vertical="center"/>
    </xf>
    <xf numFmtId="166" fontId="27" fillId="14" borderId="3" xfId="2" applyNumberFormat="1" applyFont="1" applyFill="1" applyBorder="1" applyAlignment="1">
      <alignment horizontal="right"/>
    </xf>
    <xf numFmtId="0" fontId="25" fillId="13" borderId="3" xfId="1" applyNumberFormat="1" applyFont="1" applyFill="1" applyBorder="1" applyAlignment="1" applyProtection="1">
      <alignment vertical="center" wrapText="1"/>
    </xf>
    <xf numFmtId="0" fontId="25" fillId="14" borderId="3" xfId="3" applyNumberFormat="1" applyFont="1" applyFill="1" applyBorder="1" applyAlignment="1" applyProtection="1">
      <alignment vertical="center" wrapText="1"/>
    </xf>
    <xf numFmtId="0" fontId="20" fillId="14" borderId="3" xfId="2" applyNumberFormat="1" applyFont="1" applyFill="1" applyBorder="1" applyAlignment="1" applyProtection="1">
      <alignment horizontal="center" vertical="center"/>
    </xf>
    <xf numFmtId="166" fontId="25" fillId="13" borderId="3" xfId="1" applyNumberFormat="1" applyFont="1" applyFill="1" applyBorder="1" applyAlignment="1">
      <alignment horizontal="right"/>
    </xf>
    <xf numFmtId="166" fontId="25" fillId="14" borderId="3" xfId="3" applyNumberFormat="1" applyFont="1" applyFill="1" applyBorder="1" applyAlignment="1">
      <alignment horizontal="right"/>
    </xf>
    <xf numFmtId="166" fontId="25" fillId="13" borderId="7" xfId="3" applyNumberFormat="1" applyFont="1" applyFill="1" applyBorder="1"/>
    <xf numFmtId="0" fontId="11" fillId="13" borderId="3" xfId="0" applyFont="1" applyFill="1" applyBorder="1" applyAlignment="1">
      <alignment horizontal="left" vertical="center" wrapText="1"/>
    </xf>
    <xf numFmtId="3" fontId="3" fillId="13" borderId="4" xfId="0" applyNumberFormat="1" applyFont="1" applyFill="1" applyBorder="1" applyAlignment="1">
      <alignment horizontal="right"/>
    </xf>
    <xf numFmtId="3" fontId="3" fillId="13" borderId="3" xfId="0" applyNumberFormat="1" applyFont="1" applyFill="1" applyBorder="1" applyAlignment="1">
      <alignment horizontal="right"/>
    </xf>
    <xf numFmtId="0" fontId="11" fillId="13" borderId="3" xfId="0" applyFont="1" applyFill="1" applyBorder="1" applyAlignment="1">
      <alignment horizontal="left" vertical="center"/>
    </xf>
    <xf numFmtId="0" fontId="11" fillId="13" borderId="3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20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17" fillId="14" borderId="7" xfId="1" applyFont="1" applyFill="1" applyBorder="1"/>
    <xf numFmtId="166" fontId="17" fillId="14" borderId="7" xfId="1" applyNumberFormat="1" applyFont="1" applyFill="1" applyBorder="1"/>
    <xf numFmtId="166" fontId="27" fillId="13" borderId="3" xfId="1" applyNumberFormat="1" applyFont="1" applyFill="1" applyBorder="1" applyAlignment="1">
      <alignment horizontal="right"/>
    </xf>
    <xf numFmtId="166" fontId="27" fillId="14" borderId="3" xfId="3" applyNumberFormat="1" applyFont="1" applyFill="1" applyBorder="1" applyAlignment="1">
      <alignment horizontal="right"/>
    </xf>
    <xf numFmtId="166" fontId="23" fillId="0" borderId="0" xfId="9" applyNumberFormat="1" applyFont="1"/>
    <xf numFmtId="166" fontId="0" fillId="0" borderId="0" xfId="9" applyNumberFormat="1" applyFont="1"/>
    <xf numFmtId="166" fontId="23" fillId="0" borderId="0" xfId="7" applyNumberFormat="1" applyFont="1"/>
    <xf numFmtId="0" fontId="3" fillId="16" borderId="4" xfId="0" applyFont="1" applyFill="1" applyBorder="1" applyAlignment="1">
      <alignment horizontal="left" vertical="center" wrapText="1"/>
    </xf>
    <xf numFmtId="166" fontId="3" fillId="16" borderId="4" xfId="0" applyNumberFormat="1" applyFont="1" applyFill="1" applyBorder="1" applyAlignment="1">
      <alignment horizontal="right"/>
    </xf>
    <xf numFmtId="166" fontId="17" fillId="0" borderId="0" xfId="9" applyNumberFormat="1" applyFont="1"/>
    <xf numFmtId="0" fontId="14" fillId="2" borderId="1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34" fillId="2" borderId="4" xfId="0" applyFont="1" applyFill="1" applyBorder="1" applyAlignment="1">
      <alignment horizontal="left" vertical="center" wrapText="1"/>
    </xf>
    <xf numFmtId="166" fontId="3" fillId="14" borderId="9" xfId="6" applyNumberFormat="1" applyFont="1" applyFill="1" applyBorder="1" applyAlignment="1">
      <alignment horizontal="right"/>
    </xf>
    <xf numFmtId="166" fontId="6" fillId="4" borderId="3" xfId="0" quotePrefix="1" applyNumberFormat="1" applyFont="1" applyFill="1" applyBorder="1" applyAlignment="1">
      <alignment horizontal="right"/>
    </xf>
    <xf numFmtId="166" fontId="6" fillId="3" borderId="3" xfId="0" quotePrefix="1" applyNumberFormat="1" applyFont="1" applyFill="1" applyBorder="1" applyAlignment="1">
      <alignment horizontal="right"/>
    </xf>
    <xf numFmtId="0" fontId="24" fillId="8" borderId="7" xfId="4" applyNumberFormat="1" applyFont="1" applyAlignment="1" applyProtection="1">
      <alignment horizontal="center" vertical="center" wrapText="1"/>
    </xf>
    <xf numFmtId="0" fontId="20" fillId="15" borderId="7" xfId="1" applyNumberFormat="1" applyFont="1" applyFill="1" applyBorder="1" applyAlignment="1" applyProtection="1">
      <alignment horizontal="center" vertical="center" wrapText="1"/>
    </xf>
    <xf numFmtId="0" fontId="23" fillId="15" borderId="7" xfId="1" applyNumberFormat="1" applyFont="1" applyFill="1" applyBorder="1" applyAlignment="1" applyProtection="1">
      <alignment horizontal="center" vertical="center" wrapText="1"/>
    </xf>
    <xf numFmtId="0" fontId="23" fillId="15" borderId="7" xfId="1" applyNumberFormat="1" applyFont="1" applyFill="1" applyBorder="1" applyAlignment="1" applyProtection="1">
      <alignment horizontal="left" vertical="center" wrapText="1"/>
    </xf>
    <xf numFmtId="0" fontId="20" fillId="15" borderId="7" xfId="1" applyNumberFormat="1" applyFont="1" applyFill="1" applyBorder="1" applyAlignment="1" applyProtection="1">
      <alignment horizontal="left" vertical="center" wrapText="1"/>
    </xf>
    <xf numFmtId="166" fontId="25" fillId="15" borderId="7" xfId="1" applyNumberFormat="1" applyFont="1" applyFill="1" applyBorder="1" applyAlignment="1">
      <alignment horizontal="right"/>
    </xf>
    <xf numFmtId="0" fontId="26" fillId="14" borderId="7" xfId="2" applyNumberFormat="1" applyFont="1" applyFill="1" applyBorder="1" applyAlignment="1" applyProtection="1">
      <alignment horizontal="left" vertical="center" wrapText="1"/>
    </xf>
    <xf numFmtId="0" fontId="26" fillId="14" borderId="7" xfId="2" applyNumberFormat="1" applyFont="1" applyFill="1" applyBorder="1" applyAlignment="1" applyProtection="1">
      <alignment horizontal="center" vertical="center" wrapText="1"/>
    </xf>
    <xf numFmtId="0" fontId="25" fillId="14" borderId="7" xfId="2" applyNumberFormat="1" applyFont="1" applyFill="1" applyBorder="1" applyAlignment="1" applyProtection="1">
      <alignment horizontal="center" vertical="center" wrapText="1"/>
    </xf>
    <xf numFmtId="0" fontId="25" fillId="14" borderId="7" xfId="2" applyNumberFormat="1" applyFont="1" applyFill="1" applyBorder="1" applyAlignment="1" applyProtection="1">
      <alignment horizontal="left" vertical="center" wrapText="1"/>
    </xf>
    <xf numFmtId="166" fontId="27" fillId="14" borderId="7" xfId="2" applyNumberFormat="1" applyFont="1" applyFill="1" applyBorder="1" applyAlignment="1">
      <alignment horizontal="right"/>
    </xf>
    <xf numFmtId="0" fontId="23" fillId="0" borderId="7" xfId="0" applyFont="1" applyBorder="1"/>
    <xf numFmtId="0" fontId="23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166" fontId="26" fillId="0" borderId="7" xfId="0" applyNumberFormat="1" applyFont="1" applyBorder="1"/>
    <xf numFmtId="0" fontId="23" fillId="14" borderId="7" xfId="2" quotePrefix="1" applyFont="1" applyFill="1" applyBorder="1" applyAlignment="1">
      <alignment horizontal="left" vertical="center"/>
    </xf>
    <xf numFmtId="0" fontId="23" fillId="14" borderId="7" xfId="2" quotePrefix="1" applyFont="1" applyFill="1" applyBorder="1" applyAlignment="1">
      <alignment horizontal="center" vertical="center"/>
    </xf>
    <xf numFmtId="0" fontId="25" fillId="14" borderId="7" xfId="2" quotePrefix="1" applyFont="1" applyFill="1" applyBorder="1" applyAlignment="1">
      <alignment horizontal="center" vertical="center"/>
    </xf>
    <xf numFmtId="0" fontId="25" fillId="14" borderId="7" xfId="2" quotePrefix="1" applyFont="1" applyFill="1" applyBorder="1" applyAlignment="1">
      <alignment horizontal="left" vertical="center" wrapText="1"/>
    </xf>
    <xf numFmtId="0" fontId="23" fillId="0" borderId="7" xfId="0" quotePrefix="1" applyFont="1" applyBorder="1"/>
    <xf numFmtId="0" fontId="23" fillId="0" borderId="7" xfId="0" quotePrefix="1" applyFont="1" applyBorder="1" applyAlignment="1">
      <alignment horizontal="center" vertical="center"/>
    </xf>
    <xf numFmtId="0" fontId="26" fillId="0" borderId="7" xfId="0" quotePrefix="1" applyFont="1" applyBorder="1" applyAlignment="1">
      <alignment vertical="center" wrapText="1"/>
    </xf>
    <xf numFmtId="0" fontId="25" fillId="14" borderId="7" xfId="2" quotePrefix="1" applyFont="1" applyFill="1" applyBorder="1" applyAlignment="1">
      <alignment horizontal="left" vertical="center"/>
    </xf>
    <xf numFmtId="166" fontId="25" fillId="14" borderId="7" xfId="2" applyNumberFormat="1" applyFont="1" applyFill="1" applyBorder="1" applyAlignment="1">
      <alignment horizontal="right"/>
    </xf>
    <xf numFmtId="0" fontId="20" fillId="14" borderId="7" xfId="2" quotePrefix="1" applyFont="1" applyFill="1" applyBorder="1"/>
    <xf numFmtId="0" fontId="20" fillId="14" borderId="7" xfId="2" quotePrefix="1" applyFont="1" applyFill="1" applyBorder="1" applyAlignment="1">
      <alignment horizontal="center"/>
    </xf>
    <xf numFmtId="0" fontId="25" fillId="14" borderId="7" xfId="2" quotePrefix="1" applyFont="1" applyFill="1" applyBorder="1" applyAlignment="1">
      <alignment horizontal="center"/>
    </xf>
    <xf numFmtId="0" fontId="27" fillId="14" borderId="7" xfId="2" applyNumberFormat="1" applyFont="1" applyFill="1" applyBorder="1" applyAlignment="1" applyProtection="1">
      <alignment horizontal="left" vertical="center" wrapText="1"/>
    </xf>
    <xf numFmtId="166" fontId="25" fillId="14" borderId="7" xfId="2" applyNumberFormat="1" applyFont="1" applyFill="1" applyBorder="1"/>
    <xf numFmtId="0" fontId="23" fillId="14" borderId="7" xfId="0" quotePrefix="1" applyFont="1" applyFill="1" applyBorder="1"/>
    <xf numFmtId="0" fontId="20" fillId="14" borderId="7" xfId="0" quotePrefix="1" applyFont="1" applyFill="1" applyBorder="1" applyAlignment="1">
      <alignment horizontal="center"/>
    </xf>
    <xf numFmtId="0" fontId="20" fillId="14" borderId="7" xfId="0" quotePrefix="1" applyFont="1" applyFill="1" applyBorder="1"/>
    <xf numFmtId="0" fontId="23" fillId="14" borderId="7" xfId="2" quotePrefix="1" applyFont="1" applyFill="1" applyBorder="1"/>
    <xf numFmtId="0" fontId="23" fillId="14" borderId="7" xfId="2" quotePrefix="1" applyFont="1" applyFill="1" applyBorder="1" applyAlignment="1">
      <alignment horizontal="center"/>
    </xf>
    <xf numFmtId="0" fontId="25" fillId="14" borderId="7" xfId="2" quotePrefix="1" applyFont="1" applyFill="1" applyBorder="1" applyAlignment="1">
      <alignment wrapText="1"/>
    </xf>
    <xf numFmtId="0" fontId="20" fillId="14" borderId="7" xfId="1" applyNumberFormat="1" applyFont="1" applyFill="1" applyBorder="1" applyAlignment="1" applyProtection="1">
      <alignment horizontal="left" vertical="center" wrapText="1"/>
    </xf>
    <xf numFmtId="0" fontId="20" fillId="14" borderId="7" xfId="1" applyNumberFormat="1" applyFont="1" applyFill="1" applyBorder="1" applyAlignment="1" applyProtection="1">
      <alignment horizontal="center" vertical="center" wrapText="1"/>
    </xf>
    <xf numFmtId="0" fontId="25" fillId="14" borderId="7" xfId="1" quotePrefix="1" applyFont="1" applyFill="1" applyBorder="1" applyAlignment="1">
      <alignment horizontal="center" vertical="center"/>
    </xf>
    <xf numFmtId="0" fontId="25" fillId="14" borderId="7" xfId="1" quotePrefix="1" applyFont="1" applyFill="1" applyBorder="1" applyAlignment="1">
      <alignment horizontal="left" vertical="center"/>
    </xf>
    <xf numFmtId="166" fontId="25" fillId="14" borderId="7" xfId="1" applyNumberFormat="1" applyFont="1" applyFill="1" applyBorder="1" applyAlignment="1">
      <alignment horizontal="right"/>
    </xf>
    <xf numFmtId="0" fontId="23" fillId="0" borderId="3" xfId="0" quotePrefix="1" applyFont="1" applyBorder="1"/>
    <xf numFmtId="0" fontId="23" fillId="0" borderId="3" xfId="0" quotePrefix="1" applyFont="1" applyBorder="1" applyAlignment="1">
      <alignment horizontal="center"/>
    </xf>
    <xf numFmtId="0" fontId="26" fillId="0" borderId="3" xfId="0" quotePrefix="1" applyFont="1" applyBorder="1"/>
    <xf numFmtId="166" fontId="26" fillId="0" borderId="3" xfId="0" applyNumberFormat="1" applyFont="1" applyBorder="1"/>
    <xf numFmtId="0" fontId="23" fillId="0" borderId="3" xfId="0" applyFont="1" applyBorder="1"/>
    <xf numFmtId="0" fontId="23" fillId="0" borderId="3" xfId="0" applyFont="1" applyBorder="1" applyAlignment="1">
      <alignment horizontal="center"/>
    </xf>
    <xf numFmtId="0" fontId="26" fillId="0" borderId="3" xfId="0" applyFont="1" applyBorder="1"/>
    <xf numFmtId="166" fontId="10" fillId="0" borderId="3" xfId="0" applyNumberFormat="1" applyFont="1" applyBorder="1"/>
    <xf numFmtId="0" fontId="30" fillId="14" borderId="3" xfId="2" applyFont="1" applyFill="1" applyBorder="1"/>
    <xf numFmtId="0" fontId="30" fillId="14" borderId="3" xfId="2" applyFont="1" applyFill="1" applyBorder="1" applyAlignment="1">
      <alignment horizontal="center"/>
    </xf>
    <xf numFmtId="0" fontId="27" fillId="14" borderId="3" xfId="2" applyFont="1" applyFill="1" applyBorder="1" applyAlignment="1">
      <alignment horizontal="center"/>
    </xf>
    <xf numFmtId="0" fontId="27" fillId="14" borderId="3" xfId="2" applyNumberFormat="1" applyFont="1" applyFill="1" applyBorder="1" applyAlignment="1" applyProtection="1">
      <alignment horizontal="left" vertical="center" wrapText="1"/>
    </xf>
    <xf numFmtId="166" fontId="27" fillId="14" borderId="3" xfId="2" applyNumberFormat="1" applyFont="1" applyFill="1" applyBorder="1"/>
    <xf numFmtId="0" fontId="23" fillId="14" borderId="3" xfId="0" applyFont="1" applyFill="1" applyBorder="1"/>
    <xf numFmtId="0" fontId="23" fillId="14" borderId="3" xfId="0" applyFont="1" applyFill="1" applyBorder="1" applyAlignment="1">
      <alignment horizontal="center"/>
    </xf>
    <xf numFmtId="0" fontId="20" fillId="14" borderId="3" xfId="0" applyFont="1" applyFill="1" applyBorder="1" applyAlignment="1">
      <alignment horizontal="center"/>
    </xf>
    <xf numFmtId="0" fontId="25" fillId="14" borderId="3" xfId="0" quotePrefix="1" applyFont="1" applyFill="1" applyBorder="1"/>
    <xf numFmtId="0" fontId="25" fillId="14" borderId="3" xfId="2" applyFont="1" applyFill="1" applyBorder="1"/>
    <xf numFmtId="0" fontId="25" fillId="14" borderId="3" xfId="2" applyFont="1" applyFill="1" applyBorder="1" applyAlignment="1">
      <alignment horizontal="center"/>
    </xf>
    <xf numFmtId="0" fontId="25" fillId="14" borderId="3" xfId="2" quotePrefix="1" applyFont="1" applyFill="1" applyBorder="1" applyAlignment="1">
      <alignment wrapText="1"/>
    </xf>
    <xf numFmtId="0" fontId="6" fillId="14" borderId="10" xfId="6" applyNumberFormat="1" applyFont="1" applyFill="1" applyBorder="1" applyAlignment="1" applyProtection="1">
      <alignment horizontal="left" vertical="center" wrapText="1"/>
    </xf>
    <xf numFmtId="0" fontId="6" fillId="14" borderId="11" xfId="6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9" fillId="0" borderId="2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14" borderId="1" xfId="0" quotePrefix="1" applyFont="1" applyFill="1" applyBorder="1" applyAlignment="1">
      <alignment horizontal="left" wrapText="1"/>
    </xf>
    <xf numFmtId="0" fontId="6" fillId="14" borderId="2" xfId="0" quotePrefix="1" applyFont="1" applyFill="1" applyBorder="1" applyAlignment="1">
      <alignment horizontal="left" wrapText="1"/>
    </xf>
    <xf numFmtId="0" fontId="6" fillId="14" borderId="2" xfId="0" quotePrefix="1" applyFont="1" applyFill="1" applyBorder="1" applyAlignment="1">
      <alignment horizontal="center" wrapText="1"/>
    </xf>
    <xf numFmtId="0" fontId="6" fillId="14" borderId="2" xfId="0" quotePrefix="1" applyFont="1" applyFill="1" applyBorder="1" applyAlignment="1">
      <alignment horizontal="left"/>
    </xf>
    <xf numFmtId="0" fontId="6" fillId="14" borderId="3" xfId="0" quotePrefix="1" applyFont="1" applyFill="1" applyBorder="1" applyAlignment="1">
      <alignment horizontal="left"/>
    </xf>
    <xf numFmtId="0" fontId="6" fillId="14" borderId="3" xfId="0" applyFont="1" applyFill="1" applyBorder="1" applyAlignment="1">
      <alignment horizontal="center" vertical="center" wrapText="1"/>
    </xf>
    <xf numFmtId="0" fontId="21" fillId="14" borderId="13" xfId="1" applyNumberFormat="1" applyFont="1" applyFill="1" applyBorder="1" applyAlignment="1" applyProtection="1">
      <alignment horizontal="center" vertical="center" wrapText="1"/>
    </xf>
    <xf numFmtId="0" fontId="21" fillId="14" borderId="14" xfId="1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31" fillId="16" borderId="13" xfId="4" applyNumberFormat="1" applyFont="1" applyFill="1" applyBorder="1" applyAlignment="1" applyProtection="1">
      <alignment horizontal="center" vertical="center" wrapText="1"/>
    </xf>
    <xf numFmtId="0" fontId="31" fillId="16" borderId="14" xfId="4" applyNumberFormat="1" applyFont="1" applyFill="1" applyBorder="1" applyAlignment="1" applyProtection="1">
      <alignment horizontal="center" vertical="center" wrapText="1"/>
    </xf>
    <xf numFmtId="0" fontId="6" fillId="13" borderId="3" xfId="0" quotePrefix="1" applyFont="1" applyFill="1" applyBorder="1" applyAlignment="1">
      <alignment horizontal="left"/>
    </xf>
    <xf numFmtId="0" fontId="24" fillId="13" borderId="7" xfId="4" applyNumberFormat="1" applyFont="1" applyFill="1" applyAlignment="1" applyProtection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0" xfId="0" quotePrefix="1" applyFont="1" applyFill="1" applyAlignment="1">
      <alignment horizontal="center"/>
    </xf>
    <xf numFmtId="0" fontId="6" fillId="0" borderId="4" xfId="0" quotePrefix="1" applyFont="1" applyBorder="1" applyAlignment="1">
      <alignment horizontal="center"/>
    </xf>
    <xf numFmtId="166" fontId="6" fillId="2" borderId="3" xfId="0" applyNumberFormat="1" applyFont="1" applyFill="1" applyBorder="1" applyAlignment="1">
      <alignment horizontal="right"/>
    </xf>
    <xf numFmtId="0" fontId="24" fillId="2" borderId="7" xfId="4" applyNumberFormat="1" applyFont="1" applyFill="1" applyAlignment="1" applyProtection="1">
      <alignment horizontal="center" vertical="center" wrapText="1"/>
    </xf>
    <xf numFmtId="0" fontId="24" fillId="13" borderId="15" xfId="4" applyNumberFormat="1" applyFont="1" applyFill="1" applyBorder="1" applyAlignment="1" applyProtection="1">
      <alignment horizontal="center" vertical="center" wrapText="1"/>
    </xf>
    <xf numFmtId="0" fontId="6" fillId="13" borderId="16" xfId="0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171" fontId="26" fillId="0" borderId="7" xfId="0" applyNumberFormat="1" applyFont="1" applyBorder="1" applyAlignment="1">
      <alignment vertical="center" wrapText="1"/>
    </xf>
    <xf numFmtId="171" fontId="26" fillId="0" borderId="7" xfId="0" quotePrefix="1" applyNumberFormat="1" applyFont="1" applyBorder="1" applyAlignment="1">
      <alignment vertical="center" wrapText="1"/>
    </xf>
    <xf numFmtId="171" fontId="25" fillId="14" borderId="3" xfId="2" applyNumberFormat="1" applyFont="1" applyFill="1" applyBorder="1" applyAlignment="1" applyProtection="1">
      <alignment horizontal="right" vertical="center" wrapText="1"/>
    </xf>
    <xf numFmtId="171" fontId="26" fillId="0" borderId="3" xfId="0" quotePrefix="1" applyNumberFormat="1" applyFont="1" applyBorder="1" applyAlignment="1">
      <alignment horizontal="right"/>
    </xf>
    <xf numFmtId="171" fontId="26" fillId="0" borderId="3" xfId="0" applyNumberFormat="1" applyFont="1" applyBorder="1" applyAlignment="1">
      <alignment horizontal="right"/>
    </xf>
    <xf numFmtId="171" fontId="27" fillId="14" borderId="3" xfId="2" applyNumberFormat="1" applyFont="1" applyFill="1" applyBorder="1" applyAlignment="1" applyProtection="1">
      <alignment horizontal="right" vertical="center" wrapText="1"/>
    </xf>
    <xf numFmtId="171" fontId="25" fillId="14" borderId="3" xfId="0" quotePrefix="1" applyNumberFormat="1" applyFont="1" applyFill="1" applyBorder="1" applyAlignment="1">
      <alignment horizontal="right"/>
    </xf>
    <xf numFmtId="171" fontId="25" fillId="14" borderId="3" xfId="3" applyNumberFormat="1" applyFont="1" applyFill="1" applyBorder="1" applyAlignment="1" applyProtection="1">
      <alignment horizontal="right" vertical="center" wrapText="1"/>
    </xf>
    <xf numFmtId="171" fontId="11" fillId="3" borderId="4" xfId="0" applyNumberFormat="1" applyFont="1" applyFill="1" applyBorder="1" applyAlignment="1">
      <alignment vertical="center"/>
    </xf>
    <xf numFmtId="171" fontId="11" fillId="0" borderId="4" xfId="0" applyNumberFormat="1" applyFont="1" applyBorder="1" applyAlignment="1">
      <alignment vertical="center"/>
    </xf>
    <xf numFmtId="171" fontId="11" fillId="3" borderId="3" xfId="0" applyNumberFormat="1" applyFont="1" applyFill="1" applyBorder="1" applyAlignment="1">
      <alignment vertical="center"/>
    </xf>
    <xf numFmtId="171" fontId="11" fillId="0" borderId="4" xfId="0" applyNumberFormat="1" applyFont="1" applyBorder="1" applyAlignment="1">
      <alignment vertical="center" wrapText="1"/>
    </xf>
    <xf numFmtId="171" fontId="11" fillId="3" borderId="4" xfId="0" applyNumberFormat="1" applyFont="1" applyFill="1" applyBorder="1" applyAlignment="1">
      <alignment vertical="center" wrapText="1"/>
    </xf>
    <xf numFmtId="171" fontId="6" fillId="3" borderId="2" xfId="0" applyNumberFormat="1" applyFont="1" applyFill="1" applyBorder="1" applyAlignment="1">
      <alignment horizontal="right" vertical="center" wrapText="1"/>
    </xf>
    <xf numFmtId="171" fontId="17" fillId="0" borderId="0" xfId="0" applyNumberFormat="1" applyFont="1" applyAlignment="1">
      <alignment horizontal="right"/>
    </xf>
    <xf numFmtId="171" fontId="11" fillId="0" borderId="3" xfId="0" applyNumberFormat="1" applyFont="1" applyBorder="1" applyAlignment="1">
      <alignment horizontal="right" vertical="center" wrapText="1"/>
    </xf>
    <xf numFmtId="171" fontId="6" fillId="4" borderId="2" xfId="0" applyNumberFormat="1" applyFont="1" applyFill="1" applyBorder="1" applyAlignment="1">
      <alignment horizontal="right" wrapText="1"/>
    </xf>
    <xf numFmtId="166" fontId="6" fillId="3" borderId="17" xfId="0" applyNumberFormat="1" applyFont="1" applyFill="1" applyBorder="1" applyAlignment="1">
      <alignment horizontal="right"/>
    </xf>
    <xf numFmtId="172" fontId="6" fillId="4" borderId="3" xfId="0" quotePrefix="1" applyNumberFormat="1" applyFont="1" applyFill="1" applyBorder="1" applyAlignment="1">
      <alignment horizontal="right"/>
    </xf>
    <xf numFmtId="172" fontId="26" fillId="0" borderId="7" xfId="0" applyNumberFormat="1" applyFont="1" applyBorder="1"/>
    <xf numFmtId="172" fontId="26" fillId="14" borderId="7" xfId="0" applyNumberFormat="1" applyFont="1" applyFill="1" applyBorder="1"/>
    <xf numFmtId="172" fontId="26" fillId="0" borderId="3" xfId="0" applyNumberFormat="1" applyFont="1" applyBorder="1"/>
    <xf numFmtId="172" fontId="26" fillId="14" borderId="3" xfId="0" applyNumberFormat="1" applyFont="1" applyFill="1" applyBorder="1"/>
    <xf numFmtId="172" fontId="26" fillId="13" borderId="3" xfId="0" applyNumberFormat="1" applyFont="1" applyFill="1" applyBorder="1"/>
    <xf numFmtId="0" fontId="11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0" fontId="0" fillId="0" borderId="3" xfId="0" applyBorder="1"/>
    <xf numFmtId="0" fontId="20" fillId="17" borderId="3" xfId="0" applyFont="1" applyFill="1" applyBorder="1" applyAlignment="1">
      <alignment horizontal="center" wrapText="1"/>
    </xf>
    <xf numFmtId="0" fontId="20" fillId="17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/>
    </xf>
    <xf numFmtId="171" fontId="20" fillId="13" borderId="4" xfId="1" applyNumberFormat="1" applyFont="1" applyFill="1" applyBorder="1" applyAlignment="1">
      <alignment horizontal="right"/>
    </xf>
    <xf numFmtId="171" fontId="20" fillId="13" borderId="3" xfId="1" applyNumberFormat="1" applyFont="1" applyFill="1" applyBorder="1" applyAlignment="1">
      <alignment horizontal="right"/>
    </xf>
    <xf numFmtId="171" fontId="11" fillId="2" borderId="4" xfId="0" applyNumberFormat="1" applyFont="1" applyFill="1" applyBorder="1" applyAlignment="1">
      <alignment horizontal="left" vertical="center" wrapText="1"/>
    </xf>
    <xf numFmtId="171" fontId="3" fillId="2" borderId="4" xfId="0" applyNumberFormat="1" applyFont="1" applyFill="1" applyBorder="1" applyAlignment="1">
      <alignment horizontal="right"/>
    </xf>
    <xf numFmtId="171" fontId="3" fillId="2" borderId="3" xfId="0" applyNumberFormat="1" applyFont="1" applyFill="1" applyBorder="1" applyAlignment="1">
      <alignment horizontal="right"/>
    </xf>
    <xf numFmtId="171" fontId="0" fillId="0" borderId="3" xfId="0" applyNumberFormat="1" applyBorder="1"/>
    <xf numFmtId="171" fontId="20" fillId="13" borderId="3" xfId="0" applyNumberFormat="1" applyFont="1" applyFill="1" applyBorder="1"/>
    <xf numFmtId="171" fontId="20" fillId="13" borderId="4" xfId="1" applyNumberFormat="1" applyFont="1" applyFill="1" applyBorder="1" applyAlignment="1" applyProtection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72" fontId="26" fillId="13" borderId="7" xfId="0" applyNumberFormat="1" applyFont="1" applyFill="1" applyBorder="1"/>
    <xf numFmtId="171" fontId="10" fillId="2" borderId="3" xfId="0" quotePrefix="1" applyNumberFormat="1" applyFont="1" applyFill="1" applyBorder="1" applyAlignment="1">
      <alignment horizontal="right" vertical="center" wrapText="1"/>
    </xf>
    <xf numFmtId="1" fontId="23" fillId="13" borderId="3" xfId="0" applyNumberFormat="1" applyFont="1" applyFill="1" applyBorder="1"/>
    <xf numFmtId="1" fontId="23" fillId="0" borderId="3" xfId="0" applyNumberFormat="1" applyFont="1" applyBorder="1"/>
    <xf numFmtId="166" fontId="3" fillId="2" borderId="1" xfId="0" applyNumberFormat="1" applyFont="1" applyFill="1" applyBorder="1" applyAlignment="1">
      <alignment horizontal="right"/>
    </xf>
    <xf numFmtId="166" fontId="20" fillId="11" borderId="2" xfId="8" applyNumberFormat="1" applyFont="1" applyBorder="1" applyAlignment="1">
      <alignment horizontal="right"/>
    </xf>
    <xf numFmtId="166" fontId="3" fillId="2" borderId="2" xfId="0" applyNumberFormat="1" applyFont="1" applyFill="1" applyBorder="1" applyAlignment="1">
      <alignment horizontal="right"/>
    </xf>
    <xf numFmtId="166" fontId="3" fillId="14" borderId="18" xfId="6" applyNumberFormat="1" applyFont="1" applyFill="1" applyBorder="1" applyAlignment="1">
      <alignment horizontal="right"/>
    </xf>
    <xf numFmtId="166" fontId="20" fillId="11" borderId="1" xfId="8" applyNumberFormat="1" applyFont="1" applyBorder="1" applyAlignment="1">
      <alignment horizontal="right"/>
    </xf>
    <xf numFmtId="166" fontId="9" fillId="2" borderId="1" xfId="0" applyNumberFormat="1" applyFont="1" applyFill="1" applyBorder="1" applyAlignment="1">
      <alignment horizontal="right"/>
    </xf>
    <xf numFmtId="166" fontId="17" fillId="14" borderId="12" xfId="1" applyNumberFormat="1" applyFont="1" applyFill="1" applyBorder="1"/>
    <xf numFmtId="0" fontId="0" fillId="14" borderId="3" xfId="0" applyFill="1" applyBorder="1"/>
    <xf numFmtId="0" fontId="0" fillId="16" borderId="3" xfId="0" applyFill="1" applyBorder="1"/>
    <xf numFmtId="0" fontId="6" fillId="4" borderId="19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20" fillId="12" borderId="20" xfId="10" applyNumberFormat="1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>
      <alignment vertical="center" wrapText="1"/>
    </xf>
    <xf numFmtId="0" fontId="20" fillId="4" borderId="17" xfId="0" applyFont="1" applyFill="1" applyBorder="1" applyAlignment="1">
      <alignment horizontal="center" vertical="center"/>
    </xf>
    <xf numFmtId="170" fontId="20" fillId="4" borderId="17" xfId="0" applyNumberFormat="1" applyFont="1" applyFill="1" applyBorder="1" applyAlignment="1">
      <alignment horizontal="center" vertical="center"/>
    </xf>
    <xf numFmtId="0" fontId="6" fillId="14" borderId="21" xfId="6" applyNumberFormat="1" applyFont="1" applyFill="1" applyBorder="1" applyAlignment="1" applyProtection="1">
      <alignment horizontal="left" vertical="center" wrapText="1"/>
    </xf>
    <xf numFmtId="166" fontId="3" fillId="14" borderId="22" xfId="6" applyNumberFormat="1" applyFont="1" applyFill="1" applyBorder="1" applyAlignment="1">
      <alignment horizontal="right"/>
    </xf>
    <xf numFmtId="166" fontId="3" fillId="14" borderId="23" xfId="6" applyNumberFormat="1" applyFont="1" applyFill="1" applyBorder="1" applyAlignment="1">
      <alignment horizontal="right"/>
    </xf>
    <xf numFmtId="0" fontId="0" fillId="14" borderId="24" xfId="0" applyFill="1" applyBorder="1"/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13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 wrapText="1"/>
    </xf>
    <xf numFmtId="0" fontId="11" fillId="13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0" fillId="2" borderId="4" xfId="0" quotePrefix="1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center" wrapText="1"/>
    </xf>
    <xf numFmtId="0" fontId="20" fillId="4" borderId="3" xfId="0" applyFont="1" applyFill="1" applyBorder="1" applyAlignment="1">
      <alignment horizontal="center"/>
    </xf>
    <xf numFmtId="0" fontId="0" fillId="13" borderId="3" xfId="0" applyFill="1" applyBorder="1"/>
    <xf numFmtId="171" fontId="20" fillId="11" borderId="4" xfId="8" applyNumberFormat="1" applyFont="1" applyBorder="1" applyAlignment="1" applyProtection="1">
      <alignment horizontal="right" vertical="center" wrapText="1"/>
    </xf>
    <xf numFmtId="171" fontId="14" fillId="2" borderId="4" xfId="0" applyNumberFormat="1" applyFont="1" applyFill="1" applyBorder="1" applyAlignment="1">
      <alignment horizontal="right" vertical="center" wrapText="1"/>
    </xf>
    <xf numFmtId="171" fontId="17" fillId="16" borderId="3" xfId="0" applyNumberFormat="1" applyFont="1" applyFill="1" applyBorder="1"/>
    <xf numFmtId="1" fontId="0" fillId="16" borderId="3" xfId="0" applyNumberFormat="1" applyFill="1" applyBorder="1"/>
    <xf numFmtId="1" fontId="0" fillId="0" borderId="3" xfId="0" applyNumberFormat="1" applyBorder="1"/>
    <xf numFmtId="171" fontId="0" fillId="0" borderId="3" xfId="0" applyNumberFormat="1" applyBorder="1" applyAlignment="1">
      <alignment horizontal="center" vertical="center"/>
    </xf>
    <xf numFmtId="171" fontId="0" fillId="14" borderId="24" xfId="0" applyNumberFormat="1" applyFill="1" applyBorder="1"/>
    <xf numFmtId="171" fontId="0" fillId="14" borderId="3" xfId="0" applyNumberFormat="1" applyFill="1" applyBorder="1"/>
    <xf numFmtId="1" fontId="23" fillId="16" borderId="3" xfId="0" applyNumberFormat="1" applyFont="1" applyFill="1" applyBorder="1"/>
    <xf numFmtId="171" fontId="17" fillId="14" borderId="3" xfId="0" applyNumberFormat="1" applyFont="1" applyFill="1" applyBorder="1"/>
    <xf numFmtId="171" fontId="17" fillId="14" borderId="7" xfId="1" applyNumberFormat="1" applyFont="1" applyFill="1" applyBorder="1"/>
    <xf numFmtId="1" fontId="0" fillId="14" borderId="3" xfId="0" applyNumberFormat="1" applyFill="1" applyBorder="1"/>
    <xf numFmtId="0" fontId="0" fillId="14" borderId="26" xfId="0" applyFill="1" applyBorder="1"/>
    <xf numFmtId="0" fontId="0" fillId="14" borderId="27" xfId="0" applyFill="1" applyBorder="1"/>
    <xf numFmtId="1" fontId="0" fillId="2" borderId="0" xfId="0" applyNumberFormat="1" applyFill="1"/>
    <xf numFmtId="1" fontId="0" fillId="2" borderId="17" xfId="0" applyNumberFormat="1" applyFill="1" applyBorder="1"/>
    <xf numFmtId="1" fontId="0" fillId="2" borderId="3" xfId="0" applyNumberFormat="1" applyFill="1" applyBorder="1"/>
    <xf numFmtId="166" fontId="6" fillId="2" borderId="3" xfId="0" quotePrefix="1" applyNumberFormat="1" applyFont="1" applyFill="1" applyBorder="1" applyAlignment="1">
      <alignment horizontal="right"/>
    </xf>
    <xf numFmtId="0" fontId="32" fillId="14" borderId="26" xfId="1" applyNumberFormat="1" applyFont="1" applyFill="1" applyBorder="1" applyAlignment="1" applyProtection="1">
      <alignment horizontal="center" vertical="center" wrapText="1"/>
    </xf>
    <xf numFmtId="0" fontId="32" fillId="14" borderId="27" xfId="1" applyNumberFormat="1" applyFont="1" applyFill="1" applyBorder="1" applyAlignment="1" applyProtection="1">
      <alignment horizontal="center" vertical="center" wrapText="1"/>
    </xf>
    <xf numFmtId="171" fontId="36" fillId="0" borderId="7" xfId="0" applyNumberFormat="1" applyFont="1" applyBorder="1" applyAlignment="1">
      <alignment vertical="center" wrapText="1"/>
    </xf>
    <xf numFmtId="166" fontId="36" fillId="0" borderId="7" xfId="0" applyNumberFormat="1" applyFont="1" applyBorder="1"/>
    <xf numFmtId="171" fontId="36" fillId="0" borderId="7" xfId="0" quotePrefix="1" applyNumberFormat="1" applyFont="1" applyBorder="1" applyAlignment="1">
      <alignment vertical="center" wrapText="1"/>
    </xf>
    <xf numFmtId="0" fontId="37" fillId="0" borderId="3" xfId="0" quotePrefix="1" applyFont="1" applyBorder="1" applyAlignment="1">
      <alignment horizontal="center"/>
    </xf>
    <xf numFmtId="0" fontId="37" fillId="0" borderId="3" xfId="0" quotePrefix="1" applyFont="1" applyBorder="1"/>
    <xf numFmtId="0" fontId="38" fillId="0" borderId="3" xfId="0" quotePrefix="1" applyFont="1" applyBorder="1"/>
    <xf numFmtId="171" fontId="38" fillId="0" borderId="3" xfId="0" quotePrefix="1" applyNumberFormat="1" applyFont="1" applyBorder="1" applyAlignment="1">
      <alignment horizontal="right"/>
    </xf>
    <xf numFmtId="166" fontId="38" fillId="0" borderId="3" xfId="0" applyNumberFormat="1" applyFont="1" applyBorder="1"/>
    <xf numFmtId="0" fontId="25" fillId="0" borderId="3" xfId="0" applyFont="1" applyBorder="1"/>
    <xf numFmtId="0" fontId="37" fillId="0" borderId="3" xfId="0" applyFont="1" applyBorder="1" applyAlignment="1">
      <alignment horizontal="center"/>
    </xf>
    <xf numFmtId="0" fontId="37" fillId="0" borderId="3" xfId="0" applyFont="1" applyBorder="1"/>
    <xf numFmtId="0" fontId="38" fillId="0" borderId="3" xfId="0" applyFont="1" applyBorder="1"/>
    <xf numFmtId="3" fontId="40" fillId="0" borderId="0" xfId="0" applyNumberFormat="1" applyFont="1"/>
    <xf numFmtId="0" fontId="40" fillId="0" borderId="0" xfId="0" applyFont="1" applyAlignment="1">
      <alignment horizontal="center"/>
    </xf>
    <xf numFmtId="0" fontId="42" fillId="0" borderId="3" xfId="0" applyFont="1" applyBorder="1" applyAlignment="1">
      <alignment horizontal="center" vertical="center" wrapText="1"/>
    </xf>
    <xf numFmtId="3" fontId="42" fillId="0" borderId="3" xfId="0" quotePrefix="1" applyNumberFormat="1" applyFont="1" applyBorder="1" applyAlignment="1">
      <alignment horizontal="center" vertical="center" wrapText="1"/>
    </xf>
    <xf numFmtId="49" fontId="41" fillId="0" borderId="30" xfId="0" applyNumberFormat="1" applyFont="1" applyBorder="1" applyAlignment="1">
      <alignment horizontal="center" vertical="center"/>
    </xf>
    <xf numFmtId="49" fontId="41" fillId="0" borderId="31" xfId="0" applyNumberFormat="1" applyFont="1" applyBorder="1" applyAlignment="1">
      <alignment vertical="center"/>
    </xf>
    <xf numFmtId="0" fontId="40" fillId="0" borderId="31" xfId="0" applyFont="1" applyBorder="1" applyAlignment="1">
      <alignment horizontal="center" vertical="center"/>
    </xf>
    <xf numFmtId="3" fontId="43" fillId="0" borderId="32" xfId="0" applyNumberFormat="1" applyFont="1" applyBorder="1" applyAlignment="1">
      <alignment horizontal="right" vertical="center"/>
    </xf>
    <xf numFmtId="3" fontId="43" fillId="0" borderId="33" xfId="0" applyNumberFormat="1" applyFont="1" applyBorder="1" applyAlignment="1">
      <alignment horizontal="right" vertical="center"/>
    </xf>
    <xf numFmtId="49" fontId="40" fillId="0" borderId="34" xfId="0" applyNumberFormat="1" applyFont="1" applyBorder="1" applyAlignment="1">
      <alignment vertical="center"/>
    </xf>
    <xf numFmtId="49" fontId="40" fillId="0" borderId="35" xfId="0" applyNumberFormat="1" applyFont="1" applyBorder="1" applyAlignment="1">
      <alignment vertical="center"/>
    </xf>
    <xf numFmtId="4" fontId="44" fillId="0" borderId="36" xfId="0" applyNumberFormat="1" applyFont="1" applyBorder="1" applyAlignment="1">
      <alignment horizontal="center" vertical="center"/>
    </xf>
    <xf numFmtId="49" fontId="40" fillId="0" borderId="37" xfId="0" applyNumberFormat="1" applyFont="1" applyBorder="1" applyAlignment="1">
      <alignment vertical="center"/>
    </xf>
    <xf numFmtId="49" fontId="40" fillId="0" borderId="38" xfId="0" applyNumberFormat="1" applyFont="1" applyBorder="1" applyAlignment="1">
      <alignment vertical="center"/>
    </xf>
    <xf numFmtId="4" fontId="44" fillId="0" borderId="38" xfId="0" applyNumberFormat="1" applyFont="1" applyBorder="1" applyAlignment="1">
      <alignment horizontal="center" vertical="center"/>
    </xf>
    <xf numFmtId="4" fontId="44" fillId="10" borderId="8" xfId="6" applyNumberFormat="1" applyFont="1" applyAlignment="1">
      <alignment horizontal="center" vertical="center"/>
    </xf>
    <xf numFmtId="3" fontId="43" fillId="10" borderId="8" xfId="6" applyNumberFormat="1" applyFont="1" applyAlignment="1">
      <alignment horizontal="right" vertical="center"/>
    </xf>
    <xf numFmtId="0" fontId="45" fillId="0" borderId="31" xfId="0" applyFont="1" applyBorder="1" applyAlignment="1">
      <alignment horizontal="center"/>
    </xf>
    <xf numFmtId="4" fontId="44" fillId="0" borderId="35" xfId="0" applyNumberFormat="1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/>
    </xf>
    <xf numFmtId="49" fontId="40" fillId="0" borderId="41" xfId="0" applyNumberFormat="1" applyFont="1" applyBorder="1" applyAlignment="1">
      <alignment vertical="center"/>
    </xf>
    <xf numFmtId="49" fontId="40" fillId="0" borderId="36" xfId="0" applyNumberFormat="1" applyFont="1" applyBorder="1" applyAlignment="1">
      <alignment vertical="center"/>
    </xf>
    <xf numFmtId="49" fontId="40" fillId="0" borderId="42" xfId="0" applyNumberFormat="1" applyFont="1" applyBorder="1" applyAlignment="1">
      <alignment vertical="center"/>
    </xf>
    <xf numFmtId="49" fontId="40" fillId="0" borderId="43" xfId="0" applyNumberFormat="1" applyFont="1" applyBorder="1" applyAlignment="1">
      <alignment vertical="center"/>
    </xf>
    <xf numFmtId="4" fontId="44" fillId="0" borderId="43" xfId="0" applyNumberFormat="1" applyFont="1" applyBorder="1" applyAlignment="1">
      <alignment horizontal="center" vertical="center"/>
    </xf>
    <xf numFmtId="4" fontId="44" fillId="10" borderId="46" xfId="6" applyNumberFormat="1" applyFont="1" applyBorder="1" applyAlignment="1">
      <alignment horizontal="center" vertical="center"/>
    </xf>
    <xf numFmtId="3" fontId="43" fillId="10" borderId="47" xfId="6" applyNumberFormat="1" applyFont="1" applyBorder="1" applyAlignment="1">
      <alignment horizontal="right" vertical="center"/>
    </xf>
    <xf numFmtId="3" fontId="40" fillId="0" borderId="48" xfId="0" applyNumberFormat="1" applyFont="1" applyBorder="1"/>
    <xf numFmtId="3" fontId="40" fillId="0" borderId="49" xfId="0" applyNumberFormat="1" applyFont="1" applyBorder="1"/>
    <xf numFmtId="3" fontId="45" fillId="0" borderId="49" xfId="0" applyNumberFormat="1" applyFont="1" applyBorder="1"/>
    <xf numFmtId="0" fontId="45" fillId="0" borderId="49" xfId="0" applyFont="1" applyBorder="1" applyAlignment="1">
      <alignment horizontal="center"/>
    </xf>
    <xf numFmtId="3" fontId="43" fillId="0" borderId="50" xfId="0" applyNumberFormat="1" applyFont="1" applyBorder="1" applyAlignment="1">
      <alignment horizontal="right" vertical="center"/>
    </xf>
    <xf numFmtId="3" fontId="43" fillId="0" borderId="51" xfId="0" applyNumberFormat="1" applyFont="1" applyBorder="1" applyAlignment="1">
      <alignment horizontal="right" vertical="center"/>
    </xf>
    <xf numFmtId="4" fontId="44" fillId="0" borderId="3" xfId="0" applyNumberFormat="1" applyFont="1" applyBorder="1" applyAlignment="1">
      <alignment horizontal="center"/>
    </xf>
    <xf numFmtId="3" fontId="43" fillId="0" borderId="3" xfId="0" applyNumberFormat="1" applyFont="1" applyBorder="1" applyAlignment="1">
      <alignment horizontal="right" vertical="center"/>
    </xf>
    <xf numFmtId="166" fontId="47" fillId="14" borderId="7" xfId="0" quotePrefix="1" applyNumberFormat="1" applyFont="1" applyFill="1" applyBorder="1"/>
    <xf numFmtId="166" fontId="48" fillId="14" borderId="3" xfId="0" applyNumberFormat="1" applyFont="1" applyFill="1" applyBorder="1"/>
    <xf numFmtId="4" fontId="0" fillId="0" borderId="0" xfId="0" applyNumberFormat="1"/>
    <xf numFmtId="0" fontId="6" fillId="18" borderId="0" xfId="0" applyFont="1" applyFill="1" applyAlignment="1">
      <alignment horizontal="center" vertical="center" wrapText="1"/>
    </xf>
    <xf numFmtId="0" fontId="20" fillId="2" borderId="4" xfId="8" applyNumberFormat="1" applyFont="1" applyFill="1" applyBorder="1" applyAlignment="1" applyProtection="1">
      <alignment horizontal="center" vertical="center" wrapText="1"/>
    </xf>
    <xf numFmtId="0" fontId="20" fillId="2" borderId="4" xfId="8" applyNumberFormat="1" applyFont="1" applyFill="1" applyBorder="1" applyAlignment="1" applyProtection="1">
      <alignment horizontal="left" vertical="center" wrapText="1"/>
    </xf>
    <xf numFmtId="166" fontId="20" fillId="2" borderId="4" xfId="8" applyNumberFormat="1" applyFont="1" applyFill="1" applyBorder="1" applyAlignment="1">
      <alignment horizontal="right"/>
    </xf>
    <xf numFmtId="166" fontId="20" fillId="2" borderId="3" xfId="8" applyNumberFormat="1" applyFont="1" applyFill="1" applyBorder="1" applyAlignment="1">
      <alignment horizontal="right"/>
    </xf>
    <xf numFmtId="0" fontId="0" fillId="2" borderId="3" xfId="0" applyFill="1" applyBorder="1"/>
    <xf numFmtId="0" fontId="20" fillId="2" borderId="1" xfId="8" applyNumberFormat="1" applyFont="1" applyFill="1" applyBorder="1" applyAlignment="1" applyProtection="1">
      <alignment horizontal="center" vertical="center" wrapText="1"/>
    </xf>
    <xf numFmtId="166" fontId="51" fillId="2" borderId="1" xfId="8" applyNumberFormat="1" applyFont="1" applyFill="1" applyBorder="1" applyAlignment="1">
      <alignment horizontal="right"/>
    </xf>
    <xf numFmtId="0" fontId="51" fillId="2" borderId="2" xfId="8" applyNumberFormat="1" applyFont="1" applyFill="1" applyBorder="1" applyAlignment="1" applyProtection="1">
      <alignment horizontal="center" vertical="center" wrapText="1"/>
    </xf>
    <xf numFmtId="0" fontId="20" fillId="11" borderId="1" xfId="8" applyNumberFormat="1" applyFont="1" applyBorder="1" applyAlignment="1" applyProtection="1">
      <alignment horizontal="center" vertical="center" wrapText="1"/>
    </xf>
    <xf numFmtId="166" fontId="52" fillId="16" borderId="4" xfId="0" applyNumberFormat="1" applyFont="1" applyFill="1" applyBorder="1" applyAlignment="1">
      <alignment horizontal="right"/>
    </xf>
    <xf numFmtId="0" fontId="25" fillId="2" borderId="3" xfId="2" applyFont="1" applyFill="1" applyBorder="1"/>
    <xf numFmtId="0" fontId="53" fillId="2" borderId="3" xfId="2" applyFont="1" applyFill="1" applyBorder="1" applyAlignment="1">
      <alignment horizontal="center"/>
    </xf>
    <xf numFmtId="0" fontId="53" fillId="2" borderId="3" xfId="2" quotePrefix="1" applyFont="1" applyFill="1" applyBorder="1" applyAlignment="1">
      <alignment wrapText="1"/>
    </xf>
    <xf numFmtId="171" fontId="53" fillId="2" borderId="3" xfId="2" quotePrefix="1" applyNumberFormat="1" applyFont="1" applyFill="1" applyBorder="1" applyAlignment="1">
      <alignment horizontal="right" wrapText="1"/>
    </xf>
    <xf numFmtId="166" fontId="54" fillId="2" borderId="3" xfId="2" applyNumberFormat="1" applyFont="1" applyFill="1" applyBorder="1"/>
    <xf numFmtId="172" fontId="53" fillId="2" borderId="3" xfId="0" applyNumberFormat="1" applyFont="1" applyFill="1" applyBorder="1"/>
    <xf numFmtId="171" fontId="3" fillId="16" borderId="4" xfId="0" applyNumberFormat="1" applyFont="1" applyFill="1" applyBorder="1" applyAlignment="1">
      <alignment horizontal="right" vertical="center" wrapText="1"/>
    </xf>
    <xf numFmtId="166" fontId="55" fillId="2" borderId="1" xfId="0" applyNumberFormat="1" applyFont="1" applyFill="1" applyBorder="1" applyAlignment="1">
      <alignment horizontal="right"/>
    </xf>
    <xf numFmtId="171" fontId="56" fillId="0" borderId="3" xfId="0" applyNumberFormat="1" applyFont="1" applyBorder="1"/>
    <xf numFmtId="171" fontId="20" fillId="2" borderId="4" xfId="8" applyNumberFormat="1" applyFont="1" applyFill="1" applyBorder="1" applyAlignment="1" applyProtection="1">
      <alignment horizontal="right" vertical="center" wrapText="1"/>
    </xf>
    <xf numFmtId="166" fontId="20" fillId="2" borderId="2" xfId="8" applyNumberFormat="1" applyFont="1" applyFill="1" applyBorder="1" applyAlignment="1">
      <alignment horizontal="right"/>
    </xf>
    <xf numFmtId="0" fontId="51" fillId="2" borderId="4" xfId="8" applyNumberFormat="1" applyFont="1" applyFill="1" applyBorder="1" applyAlignment="1" applyProtection="1">
      <alignment horizontal="left" vertical="center" wrapText="1"/>
    </xf>
    <xf numFmtId="0" fontId="56" fillId="2" borderId="3" xfId="0" applyFont="1" applyFill="1" applyBorder="1"/>
    <xf numFmtId="0" fontId="56" fillId="0" borderId="3" xfId="0" applyFont="1" applyBorder="1"/>
    <xf numFmtId="0" fontId="0" fillId="0" borderId="0" xfId="0" applyAlignment="1">
      <alignment wrapText="1"/>
    </xf>
    <xf numFmtId="0" fontId="23" fillId="2" borderId="3" xfId="2" applyFont="1" applyFill="1" applyBorder="1" applyAlignment="1">
      <alignment horizontal="left" vertical="center"/>
    </xf>
    <xf numFmtId="0" fontId="51" fillId="2" borderId="3" xfId="2" applyNumberFormat="1" applyFont="1" applyFill="1" applyBorder="1" applyAlignment="1" applyProtection="1">
      <alignment horizontal="center" vertical="center"/>
    </xf>
    <xf numFmtId="0" fontId="53" fillId="2" borderId="3" xfId="2" applyNumberFormat="1" applyFont="1" applyFill="1" applyBorder="1" applyAlignment="1" applyProtection="1">
      <alignment horizontal="center" vertical="center"/>
    </xf>
    <xf numFmtId="0" fontId="53" fillId="2" borderId="3" xfId="2" applyNumberFormat="1" applyFont="1" applyFill="1" applyBorder="1" applyAlignment="1" applyProtection="1">
      <alignment vertical="center" wrapText="1"/>
    </xf>
    <xf numFmtId="171" fontId="53" fillId="2" borderId="3" xfId="2" applyNumberFormat="1" applyFont="1" applyFill="1" applyBorder="1" applyAlignment="1" applyProtection="1">
      <alignment horizontal="right" vertical="center" wrapText="1"/>
    </xf>
    <xf numFmtId="166" fontId="54" fillId="2" borderId="3" xfId="2" applyNumberFormat="1" applyFont="1" applyFill="1" applyBorder="1" applyAlignment="1">
      <alignment horizontal="right"/>
    </xf>
    <xf numFmtId="0" fontId="0" fillId="0" borderId="0" xfId="0"/>
    <xf numFmtId="0" fontId="17" fillId="0" borderId="0" xfId="0" applyFont="1"/>
    <xf numFmtId="0" fontId="16" fillId="0" borderId="0" xfId="0" applyFont="1"/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1" fillId="14" borderId="12" xfId="1" applyNumberFormat="1" applyFont="1" applyFill="1" applyBorder="1" applyAlignment="1" applyProtection="1">
      <alignment horizontal="center" vertical="center" wrapText="1"/>
    </xf>
    <xf numFmtId="0" fontId="21" fillId="14" borderId="13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31" fillId="16" borderId="12" xfId="4" applyNumberFormat="1" applyFont="1" applyFill="1" applyBorder="1" applyAlignment="1" applyProtection="1">
      <alignment horizontal="center" vertical="center" wrapText="1"/>
    </xf>
    <xf numFmtId="0" fontId="31" fillId="16" borderId="13" xfId="4" applyNumberFormat="1" applyFont="1" applyFill="1" applyBorder="1" applyAlignment="1" applyProtection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vertical="center"/>
    </xf>
    <xf numFmtId="0" fontId="32" fillId="14" borderId="25" xfId="1" applyNumberFormat="1" applyFont="1" applyFill="1" applyBorder="1" applyAlignment="1" applyProtection="1">
      <alignment horizontal="center" vertical="center" wrapText="1"/>
    </xf>
    <xf numFmtId="0" fontId="32" fillId="14" borderId="26" xfId="1" applyNumberFormat="1" applyFont="1" applyFill="1" applyBorder="1" applyAlignment="1" applyProtection="1">
      <alignment horizontal="center" vertical="center" wrapText="1"/>
    </xf>
    <xf numFmtId="0" fontId="28" fillId="13" borderId="6" xfId="5" applyNumberFormat="1" applyFont="1" applyFill="1" applyAlignment="1" applyProtection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0" fontId="14" fillId="16" borderId="2" xfId="0" applyFont="1" applyFill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20" fillId="11" borderId="1" xfId="8" applyNumberFormat="1" applyFont="1" applyBorder="1" applyAlignment="1" applyProtection="1">
      <alignment horizontal="center" vertical="center" wrapText="1"/>
    </xf>
    <xf numFmtId="0" fontId="20" fillId="11" borderId="2" xfId="8" applyNumberFormat="1" applyFont="1" applyBorder="1" applyAlignment="1" applyProtection="1">
      <alignment horizontal="center" vertical="center" wrapText="1"/>
    </xf>
    <xf numFmtId="0" fontId="20" fillId="11" borderId="4" xfId="8" applyNumberFormat="1" applyFont="1" applyBorder="1" applyAlignment="1" applyProtection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0" fillId="11" borderId="3" xfId="8" applyNumberFormat="1" applyFont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14" borderId="3" xfId="6" applyNumberFormat="1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9" fillId="14" borderId="25" xfId="5" applyNumberFormat="1" applyFont="1" applyFill="1" applyBorder="1" applyAlignment="1" applyProtection="1">
      <alignment horizontal="center" vertical="center" wrapText="1"/>
    </xf>
    <xf numFmtId="0" fontId="29" fillId="14" borderId="26" xfId="5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14" borderId="7" xfId="1" applyFont="1" applyFill="1" applyBorder="1" applyAlignment="1">
      <alignment horizontal="center"/>
    </xf>
    <xf numFmtId="0" fontId="23" fillId="11" borderId="1" xfId="8" applyNumberFormat="1" applyFont="1" applyBorder="1" applyAlignment="1" applyProtection="1">
      <alignment horizontal="center" vertical="center" wrapText="1"/>
    </xf>
    <xf numFmtId="0" fontId="23" fillId="11" borderId="2" xfId="8" applyNumberFormat="1" applyFont="1" applyBorder="1" applyAlignment="1" applyProtection="1">
      <alignment horizontal="center" vertical="center" wrapText="1"/>
    </xf>
    <xf numFmtId="0" fontId="23" fillId="11" borderId="4" xfId="8" applyNumberFormat="1" applyFont="1" applyBorder="1" applyAlignment="1" applyProtection="1">
      <alignment horizontal="center" vertical="center" wrapText="1"/>
    </xf>
    <xf numFmtId="3" fontId="39" fillId="0" borderId="0" xfId="0" applyNumberFormat="1" applyFont="1" applyAlignment="1">
      <alignment horizontal="center" vertical="center"/>
    </xf>
    <xf numFmtId="3" fontId="41" fillId="10" borderId="28" xfId="6" applyNumberFormat="1" applyFont="1" applyBorder="1" applyAlignment="1">
      <alignment horizontal="center" vertical="center" wrapText="1"/>
    </xf>
    <xf numFmtId="3" fontId="41" fillId="10" borderId="29" xfId="6" applyNumberFormat="1" applyFont="1" applyBorder="1" applyAlignment="1">
      <alignment horizontal="center" vertical="center" wrapText="1"/>
    </xf>
    <xf numFmtId="3" fontId="46" fillId="10" borderId="28" xfId="6" applyNumberFormat="1" applyFont="1" applyBorder="1" applyAlignment="1">
      <alignment horizontal="center" vertical="center"/>
    </xf>
    <xf numFmtId="3" fontId="46" fillId="10" borderId="29" xfId="6" applyNumberFormat="1" applyFont="1" applyBorder="1" applyAlignment="1">
      <alignment horizontal="center" vertical="center"/>
    </xf>
    <xf numFmtId="0" fontId="41" fillId="10" borderId="28" xfId="6" applyNumberFormat="1" applyFont="1" applyBorder="1" applyAlignment="1">
      <alignment horizontal="center" vertical="center" wrapText="1"/>
    </xf>
    <xf numFmtId="0" fontId="41" fillId="10" borderId="29" xfId="6" applyNumberFormat="1" applyFont="1" applyBorder="1" applyAlignment="1">
      <alignment horizontal="center" vertical="center" wrapText="1"/>
    </xf>
    <xf numFmtId="3" fontId="41" fillId="10" borderId="28" xfId="6" quotePrefix="1" applyNumberFormat="1" applyFont="1" applyBorder="1" applyAlignment="1">
      <alignment horizontal="center" vertical="center" wrapText="1"/>
    </xf>
    <xf numFmtId="3" fontId="41" fillId="10" borderId="29" xfId="6" quotePrefix="1" applyNumberFormat="1" applyFont="1" applyBorder="1" applyAlignment="1">
      <alignment horizontal="center" vertical="center" wrapText="1"/>
    </xf>
    <xf numFmtId="49" fontId="43" fillId="10" borderId="39" xfId="6" applyNumberFormat="1" applyFont="1" applyBorder="1" applyAlignment="1">
      <alignment horizontal="right" vertical="center"/>
    </xf>
    <xf numFmtId="49" fontId="43" fillId="10" borderId="40" xfId="6" applyNumberFormat="1" applyFont="1" applyBorder="1" applyAlignment="1">
      <alignment horizontal="right" vertical="center"/>
    </xf>
    <xf numFmtId="49" fontId="43" fillId="10" borderId="46" xfId="6" applyNumberFormat="1" applyFont="1" applyBorder="1" applyAlignment="1">
      <alignment horizontal="right" vertical="center"/>
    </xf>
    <xf numFmtId="3" fontId="43" fillId="0" borderId="1" xfId="0" applyNumberFormat="1" applyFont="1" applyBorder="1" applyAlignment="1">
      <alignment horizontal="center"/>
    </xf>
    <xf numFmtId="3" fontId="43" fillId="0" borderId="4" xfId="0" applyNumberFormat="1" applyFont="1" applyBorder="1" applyAlignment="1">
      <alignment horizontal="center"/>
    </xf>
    <xf numFmtId="3" fontId="43" fillId="0" borderId="3" xfId="0" applyNumberFormat="1" applyFont="1" applyBorder="1" applyAlignment="1">
      <alignment horizontal="center"/>
    </xf>
    <xf numFmtId="0" fontId="42" fillId="0" borderId="1" xfId="0" quotePrefix="1" applyFont="1" applyBorder="1" applyAlignment="1">
      <alignment horizontal="center" vertical="center" wrapText="1"/>
    </xf>
    <xf numFmtId="0" fontId="42" fillId="0" borderId="4" xfId="0" quotePrefix="1" applyFont="1" applyBorder="1" applyAlignment="1">
      <alignment horizontal="center" vertical="center" wrapText="1"/>
    </xf>
    <xf numFmtId="49" fontId="43" fillId="10" borderId="44" xfId="6" applyNumberFormat="1" applyFont="1" applyBorder="1" applyAlignment="1">
      <alignment horizontal="right" vertical="center"/>
    </xf>
    <xf numFmtId="49" fontId="43" fillId="10" borderId="45" xfId="6" applyNumberFormat="1" applyFont="1" applyBorder="1" applyAlignment="1">
      <alignment horizontal="right" vertical="center"/>
    </xf>
  </cellXfs>
  <cellStyles count="11">
    <cellStyle name="20% - Isticanje4" xfId="2" builtinId="42"/>
    <cellStyle name="40% - Isticanje2" xfId="1" builtinId="35"/>
    <cellStyle name="40% - Isticanje3" xfId="10" builtinId="39"/>
    <cellStyle name="40% - Isticanje4" xfId="3" builtinId="43"/>
    <cellStyle name="40% - Isticanje5" xfId="8" builtinId="47"/>
    <cellStyle name="Bilješka" xfId="6" builtinId="10"/>
    <cellStyle name="Izlaz" xfId="4" builtinId="21"/>
    <cellStyle name="Normalno" xfId="0" builtinId="0" customBuiltin="1"/>
    <cellStyle name="Postotak" xfId="9" builtinId="5"/>
    <cellStyle name="Unos" xfId="5" builtinId="20"/>
    <cellStyle name="Valuta" xfId="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tabSelected="1" workbookViewId="0">
      <selection activeCell="Q15" sqref="Q15"/>
    </sheetView>
  </sheetViews>
  <sheetFormatPr defaultRowHeight="14.25" x14ac:dyDescent="0.2"/>
  <cols>
    <col min="5" max="5" width="12.5" customWidth="1"/>
    <col min="6" max="6" width="18.25" customWidth="1"/>
    <col min="7" max="7" width="16.625" customWidth="1"/>
    <col min="8" max="8" width="18.875" customWidth="1"/>
    <col min="9" max="9" width="18.375" customWidth="1"/>
    <col min="10" max="10" width="14.125" customWidth="1"/>
    <col min="11" max="11" width="14.875" customWidth="1"/>
    <col min="12" max="12" width="18" customWidth="1"/>
    <col min="16" max="16" width="18.25" customWidth="1"/>
    <col min="18" max="19" width="8"/>
  </cols>
  <sheetData>
    <row r="1" spans="1:16" ht="50.1" customHeight="1" x14ac:dyDescent="0.2">
      <c r="A1" s="385" t="s">
        <v>176</v>
      </c>
      <c r="B1" s="385"/>
      <c r="C1" s="385"/>
      <c r="D1" s="385"/>
      <c r="E1" s="385"/>
      <c r="F1" s="385"/>
      <c r="G1" s="385"/>
      <c r="H1" s="385"/>
      <c r="I1" s="171"/>
      <c r="J1" s="171"/>
      <c r="K1" s="171"/>
    </row>
    <row r="2" spans="1:16" ht="18" customHeight="1" x14ac:dyDescent="0.2">
      <c r="A2" s="398" t="s">
        <v>89</v>
      </c>
      <c r="B2" s="399"/>
      <c r="C2" s="399"/>
      <c r="D2" s="399"/>
      <c r="E2" s="399"/>
      <c r="F2" s="399"/>
      <c r="G2" s="399"/>
      <c r="H2" s="399"/>
      <c r="I2" s="183"/>
      <c r="J2" s="183"/>
      <c r="K2" s="184"/>
    </row>
    <row r="3" spans="1:16" ht="18" customHeight="1" x14ac:dyDescent="0.2">
      <c r="A3" s="407" t="s">
        <v>90</v>
      </c>
      <c r="B3" s="408"/>
      <c r="C3" s="408"/>
      <c r="D3" s="408"/>
      <c r="E3" s="408"/>
      <c r="F3" s="408"/>
      <c r="G3" s="408"/>
      <c r="H3" s="408"/>
      <c r="I3" s="188"/>
      <c r="J3" s="188"/>
      <c r="K3" s="189"/>
    </row>
    <row r="4" spans="1:16" ht="15.75" customHeight="1" x14ac:dyDescent="0.2">
      <c r="A4" s="409" t="s">
        <v>33</v>
      </c>
      <c r="B4" s="409"/>
      <c r="C4" s="409"/>
      <c r="D4" s="409"/>
      <c r="E4" s="409"/>
      <c r="F4" s="409"/>
      <c r="G4" s="409"/>
      <c r="H4" s="409"/>
      <c r="I4" s="350" t="s">
        <v>200</v>
      </c>
      <c r="J4" s="171"/>
      <c r="K4" s="171"/>
    </row>
    <row r="5" spans="1:16" ht="18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6" ht="18" customHeight="1" x14ac:dyDescent="0.2">
      <c r="A6" s="385" t="s">
        <v>41</v>
      </c>
      <c r="B6" s="385"/>
      <c r="C6" s="385"/>
      <c r="D6" s="385"/>
      <c r="E6" s="385"/>
      <c r="F6" s="385"/>
      <c r="G6" s="385"/>
      <c r="H6" s="385"/>
      <c r="I6" s="171"/>
      <c r="J6" s="171"/>
      <c r="K6" s="171"/>
    </row>
    <row r="7" spans="1:16" ht="18" x14ac:dyDescent="0.25">
      <c r="A7" s="1"/>
      <c r="B7" s="2"/>
      <c r="C7" s="2"/>
      <c r="D7" s="2"/>
      <c r="E7" s="5"/>
      <c r="F7" s="5"/>
      <c r="G7" s="6"/>
      <c r="H7" s="6"/>
      <c r="I7" s="176"/>
      <c r="J7" s="176"/>
      <c r="K7" s="176"/>
    </row>
    <row r="8" spans="1:16" x14ac:dyDescent="0.2">
      <c r="A8" s="177"/>
      <c r="B8" s="178"/>
      <c r="C8" s="178"/>
      <c r="D8" s="179"/>
      <c r="E8" s="180"/>
      <c r="F8" s="181" t="s">
        <v>180</v>
      </c>
      <c r="G8" s="182" t="s">
        <v>164</v>
      </c>
      <c r="H8" s="182" t="s">
        <v>177</v>
      </c>
      <c r="I8" s="181" t="s">
        <v>181</v>
      </c>
      <c r="J8" s="182" t="s">
        <v>100</v>
      </c>
      <c r="K8" s="182" t="s">
        <v>100</v>
      </c>
    </row>
    <row r="9" spans="1:16" x14ac:dyDescent="0.2">
      <c r="A9" s="185"/>
      <c r="B9" s="24"/>
      <c r="C9" s="24">
        <v>1</v>
      </c>
      <c r="D9" s="24"/>
      <c r="E9" s="186"/>
      <c r="F9" s="187">
        <v>2</v>
      </c>
      <c r="G9" s="3">
        <v>3</v>
      </c>
      <c r="H9" s="3">
        <v>4</v>
      </c>
      <c r="I9" s="187">
        <v>5</v>
      </c>
      <c r="J9" s="3">
        <v>6</v>
      </c>
      <c r="K9" s="3">
        <v>7</v>
      </c>
    </row>
    <row r="10" spans="1:16" x14ac:dyDescent="0.2">
      <c r="A10" s="185"/>
      <c r="B10" s="24"/>
      <c r="C10" s="24"/>
      <c r="D10" s="24"/>
      <c r="E10" s="186"/>
      <c r="F10" s="194"/>
      <c r="G10" s="3"/>
      <c r="H10" s="3"/>
      <c r="I10" s="187"/>
      <c r="J10" s="195" t="s">
        <v>101</v>
      </c>
      <c r="K10" s="195" t="s">
        <v>102</v>
      </c>
    </row>
    <row r="11" spans="1:16" x14ac:dyDescent="0.2">
      <c r="A11" s="410" t="s">
        <v>0</v>
      </c>
      <c r="B11" s="404"/>
      <c r="C11" s="404"/>
      <c r="D11" s="404"/>
      <c r="E11" s="411"/>
      <c r="F11" s="209">
        <f>SUM(F12:F13)</f>
        <v>1201778.3600000001</v>
      </c>
      <c r="G11" s="57">
        <f>G12+G13+G17</f>
        <v>1536005</v>
      </c>
      <c r="H11" s="57">
        <f>H12+H13+H17</f>
        <v>1922058.6</v>
      </c>
      <c r="I11" s="218">
        <f>SUM(I12:I13)</f>
        <v>1577478.4</v>
      </c>
      <c r="J11" s="294">
        <f>I11/F11*100</f>
        <v>131.26200741374637</v>
      </c>
      <c r="K11" s="295">
        <f>I11/H11*100</f>
        <v>82.072336400149297</v>
      </c>
      <c r="P11" s="26"/>
    </row>
    <row r="12" spans="1:16" x14ac:dyDescent="0.2">
      <c r="A12" s="400" t="s">
        <v>1</v>
      </c>
      <c r="B12" s="388"/>
      <c r="C12" s="388"/>
      <c r="D12" s="388"/>
      <c r="E12" s="397"/>
      <c r="F12" s="210">
        <v>1201778.3600000001</v>
      </c>
      <c r="G12" s="41">
        <v>1536005</v>
      </c>
      <c r="H12" s="41">
        <v>1922058.6</v>
      </c>
      <c r="I12" s="41">
        <v>1577478.4</v>
      </c>
      <c r="J12" s="296">
        <f t="shared" ref="J12:J17" si="0">I12/F12*100</f>
        <v>131.26200741374637</v>
      </c>
      <c r="K12" s="296">
        <f t="shared" ref="K12:K16" si="1">I12/H12*100</f>
        <v>82.072336400149297</v>
      </c>
      <c r="P12" s="26"/>
    </row>
    <row r="13" spans="1:16" x14ac:dyDescent="0.2">
      <c r="A13" s="395" t="s">
        <v>2</v>
      </c>
      <c r="B13" s="396"/>
      <c r="C13" s="396"/>
      <c r="D13" s="396"/>
      <c r="E13" s="397"/>
      <c r="F13" s="210"/>
      <c r="G13" s="41">
        <v>0</v>
      </c>
      <c r="H13" s="41">
        <v>0</v>
      </c>
      <c r="I13" s="41"/>
      <c r="J13" s="296" t="s">
        <v>93</v>
      </c>
      <c r="K13" s="296" t="s">
        <v>93</v>
      </c>
      <c r="P13" s="26"/>
    </row>
    <row r="14" spans="1:16" x14ac:dyDescent="0.2">
      <c r="A14" s="25" t="s">
        <v>3</v>
      </c>
      <c r="B14" s="28"/>
      <c r="C14" s="28"/>
      <c r="D14" s="28"/>
      <c r="E14" s="28"/>
      <c r="F14" s="211">
        <f>SUM(F15:F16)</f>
        <v>1200250.3700000001</v>
      </c>
      <c r="G14" s="57">
        <f>G15+G16</f>
        <v>1536005</v>
      </c>
      <c r="H14" s="57">
        <f>H15+H16</f>
        <v>1922058.6</v>
      </c>
      <c r="I14" s="57">
        <f>SUM(I15:I16)</f>
        <v>1619068.65</v>
      </c>
      <c r="J14" s="296">
        <f t="shared" si="0"/>
        <v>134.89424294032918</v>
      </c>
      <c r="K14" s="296">
        <f t="shared" si="1"/>
        <v>84.236175213388393</v>
      </c>
    </row>
    <row r="15" spans="1:16" x14ac:dyDescent="0.2">
      <c r="A15" s="387" t="s">
        <v>4</v>
      </c>
      <c r="B15" s="388"/>
      <c r="C15" s="388"/>
      <c r="D15" s="388"/>
      <c r="E15" s="405"/>
      <c r="F15" s="212">
        <v>1183854.81</v>
      </c>
      <c r="G15" s="41">
        <v>1162648</v>
      </c>
      <c r="H15" s="41">
        <v>1526998.5</v>
      </c>
      <c r="I15" s="41">
        <v>1529668.97</v>
      </c>
      <c r="J15" s="296">
        <f t="shared" si="0"/>
        <v>129.21085905796167</v>
      </c>
      <c r="K15" s="296">
        <f t="shared" si="1"/>
        <v>100.17488360335651</v>
      </c>
      <c r="P15" s="35"/>
    </row>
    <row r="16" spans="1:16" ht="15" x14ac:dyDescent="0.25">
      <c r="A16" s="395" t="s">
        <v>5</v>
      </c>
      <c r="B16" s="396"/>
      <c r="C16" s="396"/>
      <c r="D16" s="396"/>
      <c r="E16" s="397"/>
      <c r="F16" s="210">
        <v>16395.560000000001</v>
      </c>
      <c r="G16" s="41">
        <v>373357</v>
      </c>
      <c r="H16" s="41">
        <v>395060.1</v>
      </c>
      <c r="I16" s="41">
        <v>89399.679999999993</v>
      </c>
      <c r="J16" s="296">
        <f t="shared" si="0"/>
        <v>545.26762123404126</v>
      </c>
      <c r="K16" s="296">
        <f t="shared" si="1"/>
        <v>22.629387275505675</v>
      </c>
      <c r="P16" s="39"/>
    </row>
    <row r="17" spans="1:16" x14ac:dyDescent="0.2">
      <c r="A17" s="403" t="s">
        <v>6</v>
      </c>
      <c r="B17" s="404"/>
      <c r="C17" s="404"/>
      <c r="D17" s="404"/>
      <c r="E17" s="406"/>
      <c r="F17" s="213">
        <f>F11-F14</f>
        <v>1527.9899999999907</v>
      </c>
      <c r="G17" s="57">
        <v>0</v>
      </c>
      <c r="H17" s="57">
        <v>0</v>
      </c>
      <c r="I17" s="57">
        <f>I11-I14</f>
        <v>-41590.25</v>
      </c>
      <c r="J17" s="296">
        <f t="shared" si="0"/>
        <v>-2721.8928134346593</v>
      </c>
      <c r="K17" s="296" t="s">
        <v>93</v>
      </c>
      <c r="P17" s="35"/>
    </row>
    <row r="18" spans="1:16" ht="18" x14ac:dyDescent="0.2">
      <c r="A18" s="4"/>
      <c r="B18" s="7"/>
      <c r="C18" s="7"/>
      <c r="D18" s="7"/>
      <c r="E18" s="7"/>
      <c r="F18" s="7"/>
      <c r="G18" s="7"/>
      <c r="H18" s="7"/>
      <c r="I18" s="7"/>
      <c r="J18" s="7"/>
      <c r="K18" s="7"/>
      <c r="P18" s="35"/>
    </row>
    <row r="19" spans="1:16" ht="18" customHeight="1" x14ac:dyDescent="0.25">
      <c r="A19" s="385"/>
      <c r="B19" s="386"/>
      <c r="C19" s="386"/>
      <c r="D19" s="386"/>
      <c r="E19" s="386"/>
      <c r="F19" s="386"/>
      <c r="G19" s="386"/>
      <c r="H19" s="386"/>
      <c r="I19" s="172"/>
      <c r="J19" s="172"/>
      <c r="K19" s="172"/>
      <c r="P19" s="26"/>
    </row>
    <row r="20" spans="1:16" ht="18" x14ac:dyDescent="0.2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P20" s="29"/>
    </row>
    <row r="21" spans="1:16" x14ac:dyDescent="0.2">
      <c r="A21" s="177"/>
      <c r="B21" s="178"/>
      <c r="C21" s="178"/>
      <c r="D21" s="179"/>
      <c r="E21" s="180"/>
      <c r="F21" s="181"/>
      <c r="G21" s="182" t="s">
        <v>164</v>
      </c>
      <c r="H21" s="182" t="s">
        <v>177</v>
      </c>
      <c r="I21" s="181" t="s">
        <v>179</v>
      </c>
      <c r="J21" s="182" t="s">
        <v>100</v>
      </c>
      <c r="K21" s="182" t="s">
        <v>100</v>
      </c>
      <c r="P21" s="26"/>
    </row>
    <row r="22" spans="1:16" ht="15.75" customHeight="1" x14ac:dyDescent="0.2">
      <c r="A22" s="400" t="s">
        <v>8</v>
      </c>
      <c r="B22" s="401"/>
      <c r="C22" s="401"/>
      <c r="D22" s="401"/>
      <c r="E22" s="402"/>
      <c r="F22" s="174"/>
      <c r="G22" s="41"/>
      <c r="H22" s="41"/>
      <c r="I22" s="41"/>
      <c r="J22" s="41"/>
      <c r="K22" s="41"/>
      <c r="P22" s="26"/>
    </row>
    <row r="23" spans="1:16" x14ac:dyDescent="0.2">
      <c r="A23" s="400" t="s">
        <v>9</v>
      </c>
      <c r="B23" s="388"/>
      <c r="C23" s="388"/>
      <c r="D23" s="388"/>
      <c r="E23" s="388"/>
      <c r="F23" s="173"/>
      <c r="G23" s="41"/>
      <c r="H23" s="41"/>
      <c r="I23" s="41"/>
      <c r="J23" s="41"/>
      <c r="K23" s="41"/>
      <c r="P23" s="26"/>
    </row>
    <row r="24" spans="1:16" x14ac:dyDescent="0.2">
      <c r="A24" s="403" t="s">
        <v>10</v>
      </c>
      <c r="B24" s="404"/>
      <c r="C24" s="404"/>
      <c r="D24" s="404"/>
      <c r="E24" s="404"/>
      <c r="F24" s="175"/>
      <c r="G24" s="57"/>
      <c r="H24" s="57"/>
      <c r="I24" s="57"/>
      <c r="J24" s="57"/>
      <c r="K24" s="57"/>
      <c r="P24" s="26"/>
    </row>
    <row r="25" spans="1:16" ht="18" x14ac:dyDescent="0.2">
      <c r="A25" s="22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6" ht="18" customHeight="1" x14ac:dyDescent="0.25">
      <c r="A26" s="385" t="s">
        <v>45</v>
      </c>
      <c r="B26" s="386"/>
      <c r="C26" s="386"/>
      <c r="D26" s="386"/>
      <c r="E26" s="386"/>
      <c r="F26" s="386"/>
      <c r="G26" s="386"/>
      <c r="H26" s="386"/>
      <c r="I26" s="172"/>
      <c r="J26" s="172"/>
      <c r="K26" s="172"/>
      <c r="P26" s="26"/>
    </row>
    <row r="27" spans="1:16" ht="18" x14ac:dyDescent="0.2">
      <c r="A27" s="22"/>
      <c r="B27" s="7"/>
      <c r="C27" s="7"/>
      <c r="D27" s="7"/>
      <c r="E27" s="7"/>
      <c r="F27" s="7"/>
      <c r="G27" s="7"/>
      <c r="H27" s="7"/>
      <c r="I27" s="7"/>
      <c r="J27" s="7"/>
      <c r="K27" s="7"/>
      <c r="P27" s="26"/>
    </row>
    <row r="28" spans="1:16" x14ac:dyDescent="0.2">
      <c r="A28" s="177"/>
      <c r="B28" s="178"/>
      <c r="C28" s="178"/>
      <c r="D28" s="179"/>
      <c r="E28" s="180"/>
      <c r="F28" s="181" t="s">
        <v>103</v>
      </c>
      <c r="G28" s="182" t="s">
        <v>164</v>
      </c>
      <c r="H28" s="182" t="s">
        <v>177</v>
      </c>
      <c r="I28" s="181" t="s">
        <v>179</v>
      </c>
      <c r="J28" s="182" t="s">
        <v>100</v>
      </c>
      <c r="K28" s="182" t="s">
        <v>100</v>
      </c>
      <c r="P28" s="26"/>
    </row>
    <row r="29" spans="1:16" ht="23.25" customHeight="1" x14ac:dyDescent="0.2">
      <c r="A29" s="389" t="s">
        <v>42</v>
      </c>
      <c r="B29" s="390"/>
      <c r="C29" s="390"/>
      <c r="D29" s="390"/>
      <c r="E29" s="391"/>
      <c r="F29" s="217">
        <v>342287.45</v>
      </c>
      <c r="G29" s="59">
        <v>330000</v>
      </c>
      <c r="H29" s="104">
        <v>324953</v>
      </c>
      <c r="I29" s="104">
        <v>344387.3</v>
      </c>
      <c r="J29" s="219">
        <f>I29/F29*100</f>
        <v>100.61347560361911</v>
      </c>
      <c r="K29" s="219">
        <f>I29/H29*100</f>
        <v>105.98064950931365</v>
      </c>
    </row>
    <row r="30" spans="1:16" ht="30" customHeight="1" x14ac:dyDescent="0.2">
      <c r="A30" s="392" t="s">
        <v>7</v>
      </c>
      <c r="B30" s="393"/>
      <c r="C30" s="393"/>
      <c r="D30" s="393"/>
      <c r="E30" s="394"/>
      <c r="F30" s="214"/>
      <c r="G30" s="40"/>
      <c r="H30" s="105"/>
      <c r="I30" s="105"/>
      <c r="J30" s="297"/>
      <c r="K30" s="297"/>
      <c r="P30" s="26"/>
    </row>
    <row r="31" spans="1:16" ht="15" x14ac:dyDescent="0.25">
      <c r="F31" s="215"/>
      <c r="G31" s="30"/>
      <c r="H31" s="30"/>
      <c r="I31" s="30"/>
      <c r="J31" s="30"/>
      <c r="K31" s="30"/>
      <c r="P31" s="26"/>
    </row>
    <row r="32" spans="1:16" ht="15" x14ac:dyDescent="0.25">
      <c r="F32" s="215"/>
      <c r="G32" s="30"/>
      <c r="H32" s="30"/>
      <c r="I32" s="30"/>
      <c r="J32" s="30"/>
      <c r="K32" s="30"/>
      <c r="P32" s="26"/>
    </row>
    <row r="33" spans="1:11" x14ac:dyDescent="0.2">
      <c r="A33" s="387" t="s">
        <v>11</v>
      </c>
      <c r="B33" s="388"/>
      <c r="C33" s="388"/>
      <c r="D33" s="388"/>
      <c r="E33" s="388"/>
      <c r="F33" s="216">
        <v>342287.45</v>
      </c>
      <c r="G33" s="41">
        <v>330000</v>
      </c>
      <c r="H33" s="41">
        <v>324953</v>
      </c>
      <c r="I33" s="41">
        <v>344387.3</v>
      </c>
      <c r="J33" s="41"/>
      <c r="K33" s="41"/>
    </row>
    <row r="34" spans="1:11" ht="11.25" customHeight="1" x14ac:dyDescent="0.25">
      <c r="A34" s="17"/>
      <c r="B34" s="18"/>
      <c r="C34" s="18"/>
      <c r="D34" s="18"/>
      <c r="E34" s="18"/>
      <c r="F34" s="18"/>
      <c r="G34" s="19"/>
      <c r="H34" s="19"/>
      <c r="I34" s="19"/>
      <c r="J34" s="19"/>
      <c r="K34" s="19"/>
    </row>
    <row r="35" spans="1:11" x14ac:dyDescent="0.2">
      <c r="A35" s="382" t="s">
        <v>178</v>
      </c>
      <c r="B35" s="382"/>
      <c r="C35" s="382"/>
      <c r="D35" s="382"/>
      <c r="E35" s="382"/>
    </row>
    <row r="37" spans="1:11" ht="15" x14ac:dyDescent="0.25">
      <c r="A37" s="383" t="s">
        <v>61</v>
      </c>
      <c r="B37" s="383"/>
      <c r="C37" s="383"/>
      <c r="D37" s="383"/>
      <c r="E37" s="32"/>
      <c r="F37" s="32"/>
      <c r="G37" s="32"/>
      <c r="H37" s="85" t="s">
        <v>62</v>
      </c>
      <c r="I37" s="85"/>
      <c r="J37" s="85"/>
      <c r="K37" s="85"/>
    </row>
    <row r="38" spans="1:11" x14ac:dyDescent="0.2">
      <c r="A38" s="384" t="s">
        <v>91</v>
      </c>
      <c r="B38" s="384"/>
      <c r="C38" s="384"/>
      <c r="D38" s="384"/>
      <c r="E38" s="32"/>
      <c r="F38" s="32"/>
      <c r="G38" s="32"/>
      <c r="H38" s="85" t="s">
        <v>92</v>
      </c>
      <c r="I38" s="85"/>
      <c r="J38" s="85"/>
      <c r="K38" s="85"/>
    </row>
  </sheetData>
  <mergeCells count="22">
    <mergeCell ref="A1:H1"/>
    <mergeCell ref="A4:H4"/>
    <mergeCell ref="A6:H6"/>
    <mergeCell ref="A11:E11"/>
    <mergeCell ref="A12:E12"/>
    <mergeCell ref="A13:E13"/>
    <mergeCell ref="A2:H2"/>
    <mergeCell ref="A22:E22"/>
    <mergeCell ref="A23:E23"/>
    <mergeCell ref="A24:E24"/>
    <mergeCell ref="A15:E15"/>
    <mergeCell ref="A19:H19"/>
    <mergeCell ref="A17:E17"/>
    <mergeCell ref="A16:E16"/>
    <mergeCell ref="A3:H3"/>
    <mergeCell ref="A35:E35"/>
    <mergeCell ref="A37:D37"/>
    <mergeCell ref="A38:D38"/>
    <mergeCell ref="A26:H26"/>
    <mergeCell ref="A33:E33"/>
    <mergeCell ref="A29:E29"/>
    <mergeCell ref="A30:E30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40"/>
  <sheetViews>
    <sheetView view="pageBreakPreview" zoomScale="80" zoomScaleNormal="50" zoomScaleSheetLayoutView="80" workbookViewId="0">
      <selection activeCell="K111" sqref="K111"/>
    </sheetView>
  </sheetViews>
  <sheetFormatPr defaultRowHeight="14.25" x14ac:dyDescent="0.2"/>
  <cols>
    <col min="1" max="1" width="8" customWidth="1"/>
    <col min="2" max="2" width="9.5" customWidth="1"/>
    <col min="3" max="3" width="6" customWidth="1"/>
    <col min="4" max="4" width="45.125" customWidth="1"/>
    <col min="5" max="5" width="19.25" customWidth="1"/>
    <col min="6" max="6" width="15.75" customWidth="1"/>
    <col min="7" max="7" width="15.625" customWidth="1"/>
    <col min="8" max="8" width="19.125" customWidth="1"/>
    <col min="9" max="10" width="15.625" customWidth="1"/>
    <col min="11" max="11" width="14.5" customWidth="1"/>
    <col min="12" max="12" width="9.75" customWidth="1"/>
    <col min="13" max="13" width="9.625" customWidth="1"/>
  </cols>
  <sheetData>
    <row r="1" spans="1:13" ht="50.1" customHeight="1" x14ac:dyDescent="0.2">
      <c r="A1" s="385" t="s">
        <v>183</v>
      </c>
      <c r="B1" s="385"/>
      <c r="C1" s="385"/>
      <c r="D1" s="385"/>
      <c r="E1" s="385"/>
      <c r="F1" s="385"/>
      <c r="G1" s="385"/>
      <c r="H1" s="171"/>
      <c r="I1" s="171"/>
      <c r="J1" s="171"/>
    </row>
    <row r="2" spans="1:13" ht="18" customHeight="1" x14ac:dyDescent="0.2">
      <c r="A2" s="412" t="s">
        <v>89</v>
      </c>
      <c r="B2" s="413"/>
      <c r="C2" s="413"/>
      <c r="D2" s="413"/>
      <c r="E2" s="413"/>
      <c r="F2" s="413"/>
      <c r="G2" s="413"/>
      <c r="H2" s="298"/>
      <c r="I2" s="298"/>
      <c r="J2" s="299"/>
    </row>
    <row r="3" spans="1:13" ht="15.75" customHeight="1" x14ac:dyDescent="0.2">
      <c r="A3" s="385" t="s">
        <v>33</v>
      </c>
      <c r="B3" s="385"/>
      <c r="C3" s="385"/>
      <c r="D3" s="385"/>
      <c r="E3" s="385"/>
      <c r="F3" s="385"/>
      <c r="G3" s="385"/>
      <c r="H3" s="171"/>
      <c r="I3" s="171"/>
      <c r="J3" s="171"/>
    </row>
    <row r="4" spans="1:13" ht="18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3" ht="18" customHeight="1" x14ac:dyDescent="0.2">
      <c r="A5" s="385" t="s">
        <v>13</v>
      </c>
      <c r="B5" s="385"/>
      <c r="C5" s="385"/>
      <c r="D5" s="385"/>
      <c r="E5" s="385"/>
      <c r="F5" s="385"/>
      <c r="G5" s="385"/>
      <c r="H5" s="171"/>
      <c r="I5" s="171"/>
      <c r="J5" s="171"/>
    </row>
    <row r="6" spans="1:13" ht="34.5" customHeight="1" x14ac:dyDescent="0.2">
      <c r="A6" s="4"/>
      <c r="B6" s="4"/>
      <c r="C6" s="4"/>
      <c r="D6" s="385" t="s">
        <v>166</v>
      </c>
      <c r="E6" s="385"/>
      <c r="F6" s="385"/>
      <c r="G6" s="4"/>
      <c r="H6" s="4"/>
      <c r="I6" s="4"/>
      <c r="J6" s="4"/>
    </row>
    <row r="7" spans="1:13" ht="15.75" customHeight="1" x14ac:dyDescent="0.2">
      <c r="A7" s="385" t="s">
        <v>1</v>
      </c>
      <c r="B7" s="385"/>
      <c r="C7" s="385"/>
      <c r="D7" s="385"/>
      <c r="E7" s="385"/>
      <c r="F7" s="385"/>
      <c r="G7" s="385"/>
      <c r="H7" s="4"/>
      <c r="I7" s="4"/>
      <c r="J7" s="4"/>
    </row>
    <row r="8" spans="1:13" ht="18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3" x14ac:dyDescent="0.2">
      <c r="A9" s="106" t="s">
        <v>14</v>
      </c>
      <c r="B9" s="106" t="s">
        <v>15</v>
      </c>
      <c r="C9" s="106" t="s">
        <v>16</v>
      </c>
      <c r="D9" s="106" t="s">
        <v>12</v>
      </c>
      <c r="E9" s="190" t="s">
        <v>182</v>
      </c>
      <c r="F9" s="191" t="s">
        <v>164</v>
      </c>
      <c r="G9" s="191" t="s">
        <v>177</v>
      </c>
      <c r="H9" s="190" t="s">
        <v>179</v>
      </c>
      <c r="I9" s="192" t="s">
        <v>100</v>
      </c>
      <c r="J9" s="191" t="s">
        <v>100</v>
      </c>
    </row>
    <row r="10" spans="1:13" x14ac:dyDescent="0.2">
      <c r="A10" s="106"/>
      <c r="B10" s="106"/>
      <c r="C10" s="106"/>
      <c r="D10" s="106">
        <v>1</v>
      </c>
      <c r="E10" s="193">
        <v>2</v>
      </c>
      <c r="F10" s="197">
        <v>3</v>
      </c>
      <c r="G10" s="197">
        <v>4</v>
      </c>
      <c r="H10" s="193">
        <v>5</v>
      </c>
      <c r="I10" s="198">
        <v>6</v>
      </c>
      <c r="J10" s="197">
        <v>7</v>
      </c>
    </row>
    <row r="11" spans="1:13" x14ac:dyDescent="0.2">
      <c r="A11" s="106"/>
      <c r="B11" s="106"/>
      <c r="C11" s="106"/>
      <c r="D11" s="106"/>
      <c r="E11" s="199"/>
      <c r="F11" s="196"/>
      <c r="G11" s="196"/>
      <c r="H11" s="199"/>
      <c r="I11" s="200" t="s">
        <v>101</v>
      </c>
      <c r="J11" s="196" t="s">
        <v>102</v>
      </c>
    </row>
    <row r="12" spans="1:13" ht="15.75" customHeight="1" x14ac:dyDescent="0.2">
      <c r="A12" s="107">
        <v>6</v>
      </c>
      <c r="B12" s="108"/>
      <c r="C12" s="109"/>
      <c r="D12" s="110" t="s">
        <v>17</v>
      </c>
      <c r="E12" s="111">
        <f t="shared" ref="E12:F12" si="0">SUM(E13,E16,E19,E22,E25,E27,E30)</f>
        <v>1201778.3599999999</v>
      </c>
      <c r="F12" s="111">
        <f t="shared" si="0"/>
        <v>1206005</v>
      </c>
      <c r="G12" s="111">
        <f>SUM(G13,G16,G19,G22,G25,G27,G30)</f>
        <v>1597105.6</v>
      </c>
      <c r="H12" s="111">
        <f>SUM(H13,H16,H19,H22,H25,H27,H30)</f>
        <v>1577478.4</v>
      </c>
      <c r="I12" s="111"/>
      <c r="J12" s="111"/>
      <c r="L12" s="35"/>
    </row>
    <row r="13" spans="1:13" ht="15.75" customHeight="1" x14ac:dyDescent="0.2">
      <c r="A13" s="112"/>
      <c r="B13" s="113"/>
      <c r="C13" s="114">
        <v>522</v>
      </c>
      <c r="D13" s="115" t="s">
        <v>47</v>
      </c>
      <c r="E13" s="116">
        <f t="shared" ref="E13:H14" si="1">SUM(E14)</f>
        <v>1037577.54</v>
      </c>
      <c r="F13" s="116">
        <f t="shared" si="1"/>
        <v>1055000</v>
      </c>
      <c r="G13" s="116">
        <f t="shared" si="1"/>
        <v>1355530</v>
      </c>
      <c r="H13" s="116">
        <f t="shared" si="1"/>
        <v>1349658.19</v>
      </c>
      <c r="I13" s="116"/>
      <c r="J13" s="116"/>
      <c r="L13" s="35"/>
      <c r="M13" s="27"/>
    </row>
    <row r="14" spans="1:13" ht="25.5" x14ac:dyDescent="0.2">
      <c r="A14" s="117"/>
      <c r="B14" s="118">
        <v>63</v>
      </c>
      <c r="C14" s="117"/>
      <c r="D14" s="119" t="s">
        <v>43</v>
      </c>
      <c r="E14" s="201">
        <f>SUM(E15)</f>
        <v>1037577.54</v>
      </c>
      <c r="F14" s="120">
        <f t="shared" si="1"/>
        <v>1055000</v>
      </c>
      <c r="G14" s="120">
        <f t="shared" si="1"/>
        <v>1355530</v>
      </c>
      <c r="H14" s="120">
        <f t="shared" si="1"/>
        <v>1349658.19</v>
      </c>
      <c r="I14" s="220">
        <f>H14/E14*100</f>
        <v>130.07781471445497</v>
      </c>
      <c r="J14" s="220">
        <f>H14/G14*100</f>
        <v>99.566825522120496</v>
      </c>
      <c r="L14" s="35"/>
      <c r="M14" s="27"/>
    </row>
    <row r="15" spans="1:13" ht="26.25" customHeight="1" x14ac:dyDescent="0.2">
      <c r="A15" s="117"/>
      <c r="B15" s="118">
        <v>6361</v>
      </c>
      <c r="C15" s="117"/>
      <c r="D15" s="119" t="s">
        <v>134</v>
      </c>
      <c r="E15" s="300">
        <v>1037577.54</v>
      </c>
      <c r="F15" s="301">
        <v>1055000</v>
      </c>
      <c r="G15" s="301">
        <v>1355530</v>
      </c>
      <c r="H15" s="301">
        <v>1349658.19</v>
      </c>
      <c r="I15" s="220"/>
      <c r="J15" s="220"/>
      <c r="L15" s="35"/>
      <c r="M15" s="27"/>
    </row>
    <row r="16" spans="1:13" x14ac:dyDescent="0.2">
      <c r="A16" s="121"/>
      <c r="B16" s="122"/>
      <c r="C16" s="123">
        <v>431</v>
      </c>
      <c r="D16" s="124" t="s">
        <v>49</v>
      </c>
      <c r="E16" s="116">
        <f t="shared" ref="E16:H17" si="2">SUM(E17)</f>
        <v>63067.45</v>
      </c>
      <c r="F16" s="116">
        <f t="shared" si="2"/>
        <v>61000</v>
      </c>
      <c r="G16" s="116">
        <f t="shared" si="2"/>
        <v>70000</v>
      </c>
      <c r="H16" s="116">
        <f t="shared" si="2"/>
        <v>65234.78</v>
      </c>
      <c r="I16" s="221" t="s">
        <v>93</v>
      </c>
      <c r="J16" s="221">
        <f t="shared" ref="J16:J35" si="3">H16/G16*100</f>
        <v>93.192542857142854</v>
      </c>
      <c r="M16" s="27"/>
    </row>
    <row r="17" spans="1:16" ht="25.5" x14ac:dyDescent="0.2">
      <c r="A17" s="125"/>
      <c r="B17" s="126">
        <v>65</v>
      </c>
      <c r="C17" s="125"/>
      <c r="D17" s="127" t="s">
        <v>50</v>
      </c>
      <c r="E17" s="202">
        <f>SUM(E18)</f>
        <v>63067.45</v>
      </c>
      <c r="F17" s="120">
        <f t="shared" si="2"/>
        <v>61000</v>
      </c>
      <c r="G17" s="120">
        <f t="shared" si="2"/>
        <v>70000</v>
      </c>
      <c r="H17" s="120">
        <f t="shared" si="2"/>
        <v>65234.78</v>
      </c>
      <c r="I17" s="220">
        <f t="shared" ref="I17:I35" si="4">H17/E17*100</f>
        <v>103.43652708330526</v>
      </c>
      <c r="J17" s="220">
        <f t="shared" si="3"/>
        <v>93.192542857142854</v>
      </c>
      <c r="M17" s="27"/>
    </row>
    <row r="18" spans="1:16" x14ac:dyDescent="0.2">
      <c r="A18" s="125"/>
      <c r="B18" s="126">
        <v>6526</v>
      </c>
      <c r="C18" s="125"/>
      <c r="D18" s="127" t="s">
        <v>136</v>
      </c>
      <c r="E18" s="202">
        <v>63067.45</v>
      </c>
      <c r="F18" s="120">
        <v>61000</v>
      </c>
      <c r="G18" s="120">
        <v>70000</v>
      </c>
      <c r="H18" s="120">
        <v>65234.78</v>
      </c>
      <c r="I18" s="220"/>
      <c r="J18" s="220"/>
      <c r="M18" s="27"/>
    </row>
    <row r="19" spans="1:16" x14ac:dyDescent="0.2">
      <c r="A19" s="128"/>
      <c r="B19" s="123"/>
      <c r="C19" s="123">
        <v>311</v>
      </c>
      <c r="D19" s="124" t="s">
        <v>48</v>
      </c>
      <c r="E19" s="116">
        <f t="shared" ref="E19:H20" si="5">SUM(E20)</f>
        <v>3277.59</v>
      </c>
      <c r="F19" s="116">
        <f t="shared" si="5"/>
        <v>2500</v>
      </c>
      <c r="G19" s="116">
        <f t="shared" si="5"/>
        <v>2500</v>
      </c>
      <c r="H19" s="116">
        <f t="shared" si="5"/>
        <v>2256.6799999999998</v>
      </c>
      <c r="I19" s="221" t="s">
        <v>93</v>
      </c>
      <c r="J19" s="221">
        <f t="shared" si="3"/>
        <v>90.267199999999988</v>
      </c>
      <c r="L19" s="27"/>
      <c r="M19" s="27"/>
    </row>
    <row r="20" spans="1:16" ht="25.5" x14ac:dyDescent="0.2">
      <c r="A20" s="125"/>
      <c r="B20" s="126">
        <v>66</v>
      </c>
      <c r="C20" s="125"/>
      <c r="D20" s="127" t="s">
        <v>51</v>
      </c>
      <c r="E20" s="202">
        <f>SUM(E21)</f>
        <v>3277.59</v>
      </c>
      <c r="F20" s="120">
        <f t="shared" si="5"/>
        <v>2500</v>
      </c>
      <c r="G20" s="120">
        <f t="shared" si="5"/>
        <v>2500</v>
      </c>
      <c r="H20" s="120">
        <f t="shared" si="5"/>
        <v>2256.6799999999998</v>
      </c>
      <c r="I20" s="220">
        <f t="shared" si="4"/>
        <v>68.851808798537945</v>
      </c>
      <c r="J20" s="220">
        <f t="shared" si="3"/>
        <v>90.267199999999988</v>
      </c>
      <c r="L20" s="27"/>
      <c r="M20" s="27"/>
    </row>
    <row r="21" spans="1:16" x14ac:dyDescent="0.2">
      <c r="A21" s="125"/>
      <c r="B21" s="126">
        <v>6615</v>
      </c>
      <c r="C21" s="125"/>
      <c r="D21" s="127" t="s">
        <v>138</v>
      </c>
      <c r="E21" s="202">
        <v>3277.59</v>
      </c>
      <c r="F21" s="120">
        <v>2500</v>
      </c>
      <c r="G21" s="120">
        <v>2500</v>
      </c>
      <c r="H21" s="120">
        <v>2256.6799999999998</v>
      </c>
      <c r="I21" s="220"/>
      <c r="J21" s="220">
        <f t="shared" si="3"/>
        <v>90.267199999999988</v>
      </c>
      <c r="L21" s="27"/>
      <c r="M21" s="27"/>
    </row>
    <row r="22" spans="1:16" x14ac:dyDescent="0.2">
      <c r="A22" s="128"/>
      <c r="B22" s="123"/>
      <c r="C22" s="123">
        <v>611</v>
      </c>
      <c r="D22" s="124" t="s">
        <v>52</v>
      </c>
      <c r="E22" s="116">
        <f t="shared" ref="E22:H23" si="6">SUM(E23)</f>
        <v>750.4</v>
      </c>
      <c r="F22" s="116">
        <f t="shared" si="6"/>
        <v>5000</v>
      </c>
      <c r="G22" s="116">
        <f t="shared" si="6"/>
        <v>5000</v>
      </c>
      <c r="H22" s="116">
        <f t="shared" si="6"/>
        <v>1656.24</v>
      </c>
      <c r="I22" s="221" t="s">
        <v>93</v>
      </c>
      <c r="J22" s="221">
        <f t="shared" si="3"/>
        <v>33.1248</v>
      </c>
      <c r="L22" s="27"/>
      <c r="M22" s="27"/>
    </row>
    <row r="23" spans="1:16" ht="24.75" customHeight="1" x14ac:dyDescent="0.2">
      <c r="A23" s="125"/>
      <c r="B23" s="126">
        <v>66</v>
      </c>
      <c r="C23" s="125"/>
      <c r="D23" s="127" t="s">
        <v>53</v>
      </c>
      <c r="E23" s="202">
        <f>SUM(E24)</f>
        <v>750.4</v>
      </c>
      <c r="F23" s="120">
        <f t="shared" si="6"/>
        <v>5000</v>
      </c>
      <c r="G23" s="120">
        <f t="shared" si="6"/>
        <v>5000</v>
      </c>
      <c r="H23" s="120">
        <f t="shared" si="6"/>
        <v>1656.24</v>
      </c>
      <c r="I23" s="220">
        <f t="shared" si="4"/>
        <v>220.71428571428572</v>
      </c>
      <c r="J23" s="220">
        <f t="shared" si="3"/>
        <v>33.1248</v>
      </c>
      <c r="L23" s="27"/>
      <c r="M23" s="27"/>
    </row>
    <row r="24" spans="1:16" x14ac:dyDescent="0.2">
      <c r="A24" s="125"/>
      <c r="B24" s="126">
        <v>6631</v>
      </c>
      <c r="C24" s="125"/>
      <c r="D24" s="127" t="s">
        <v>137</v>
      </c>
      <c r="E24" s="302">
        <v>750.4</v>
      </c>
      <c r="F24" s="301">
        <v>5000</v>
      </c>
      <c r="G24" s="301">
        <v>5000</v>
      </c>
      <c r="H24" s="301">
        <v>1656.24</v>
      </c>
      <c r="I24" s="220"/>
      <c r="J24" s="220">
        <f t="shared" si="3"/>
        <v>33.1248</v>
      </c>
      <c r="L24" s="27"/>
      <c r="M24" s="27"/>
    </row>
    <row r="25" spans="1:16" x14ac:dyDescent="0.2">
      <c r="A25" s="128"/>
      <c r="B25" s="123"/>
      <c r="C25" s="123">
        <v>11</v>
      </c>
      <c r="D25" s="124" t="s">
        <v>70</v>
      </c>
      <c r="E25" s="129">
        <f>SUM(E26)</f>
        <v>0</v>
      </c>
      <c r="F25" s="129">
        <f>SUM(F26)</f>
        <v>3145</v>
      </c>
      <c r="G25" s="129">
        <f>SUM(G26)</f>
        <v>83445.600000000006</v>
      </c>
      <c r="H25" s="129">
        <f>SUM(H26)</f>
        <v>82906.259999999995</v>
      </c>
      <c r="I25" s="221" t="s">
        <v>93</v>
      </c>
      <c r="J25" s="221">
        <f t="shared" si="3"/>
        <v>99.353662745549187</v>
      </c>
      <c r="L25" s="30"/>
      <c r="M25" s="27"/>
    </row>
    <row r="26" spans="1:16" ht="42.75" x14ac:dyDescent="0.2">
      <c r="A26" s="125"/>
      <c r="B26" s="126">
        <v>67</v>
      </c>
      <c r="C26" s="125"/>
      <c r="D26" s="119" t="s">
        <v>94</v>
      </c>
      <c r="E26" s="201"/>
      <c r="F26" s="120">
        <v>3145</v>
      </c>
      <c r="G26" s="120">
        <v>83445.600000000006</v>
      </c>
      <c r="H26" s="120">
        <v>82906.259999999995</v>
      </c>
      <c r="I26" s="220" t="s">
        <v>93</v>
      </c>
      <c r="J26" s="220">
        <f t="shared" si="3"/>
        <v>99.353662745549187</v>
      </c>
      <c r="K26" s="375" t="s">
        <v>198</v>
      </c>
      <c r="L26" s="30"/>
      <c r="M26" s="27"/>
    </row>
    <row r="27" spans="1:16" x14ac:dyDescent="0.2">
      <c r="A27" s="130"/>
      <c r="B27" s="131"/>
      <c r="C27" s="132">
        <v>13</v>
      </c>
      <c r="D27" s="133" t="s">
        <v>83</v>
      </c>
      <c r="E27" s="134">
        <f t="shared" ref="E27:H28" si="7">SUM(E28)</f>
        <v>97105.38</v>
      </c>
      <c r="F27" s="134">
        <f t="shared" si="7"/>
        <v>63360</v>
      </c>
      <c r="G27" s="134">
        <f t="shared" si="7"/>
        <v>64630</v>
      </c>
      <c r="H27" s="134">
        <f t="shared" si="7"/>
        <v>64630</v>
      </c>
      <c r="I27" s="221" t="s">
        <v>93</v>
      </c>
      <c r="J27" s="221">
        <f t="shared" si="3"/>
        <v>100</v>
      </c>
      <c r="L27" s="30"/>
    </row>
    <row r="28" spans="1:16" ht="25.5" x14ac:dyDescent="0.2">
      <c r="A28" s="125"/>
      <c r="B28" s="126">
        <v>67</v>
      </c>
      <c r="C28" s="125"/>
      <c r="D28" s="119" t="s">
        <v>84</v>
      </c>
      <c r="E28" s="201">
        <f>SUM(E29)</f>
        <v>97105.38</v>
      </c>
      <c r="F28" s="120">
        <f t="shared" si="7"/>
        <v>63360</v>
      </c>
      <c r="G28" s="120">
        <f t="shared" si="7"/>
        <v>64630</v>
      </c>
      <c r="H28" s="120">
        <f t="shared" si="7"/>
        <v>64630</v>
      </c>
      <c r="I28" s="220">
        <f t="shared" si="4"/>
        <v>66.556559482080189</v>
      </c>
      <c r="J28" s="220">
        <f t="shared" si="3"/>
        <v>100</v>
      </c>
      <c r="L28" s="27"/>
    </row>
    <row r="29" spans="1:16" x14ac:dyDescent="0.2">
      <c r="A29" s="125"/>
      <c r="B29" s="126">
        <v>6711</v>
      </c>
      <c r="C29" s="125"/>
      <c r="D29" s="119" t="s">
        <v>135</v>
      </c>
      <c r="E29" s="300">
        <v>97105.38</v>
      </c>
      <c r="F29" s="301">
        <v>63360</v>
      </c>
      <c r="G29" s="301">
        <v>64630</v>
      </c>
      <c r="H29" s="301">
        <v>64630</v>
      </c>
      <c r="I29" s="220"/>
      <c r="J29" s="220"/>
      <c r="L29" s="27"/>
    </row>
    <row r="30" spans="1:16" x14ac:dyDescent="0.2">
      <c r="A30" s="135"/>
      <c r="B30" s="135"/>
      <c r="C30" s="136">
        <v>13</v>
      </c>
      <c r="D30" s="137" t="s">
        <v>86</v>
      </c>
      <c r="E30" s="347">
        <f>SUM(E31)</f>
        <v>0</v>
      </c>
      <c r="F30" s="347">
        <f>SUM(F31)</f>
        <v>16000</v>
      </c>
      <c r="G30" s="347">
        <f>SUM(G31)</f>
        <v>16000</v>
      </c>
      <c r="H30" s="347">
        <f>SUM(H31)</f>
        <v>11136.25</v>
      </c>
      <c r="I30" s="221" t="s">
        <v>93</v>
      </c>
      <c r="J30" s="221">
        <f>H30/G30*100</f>
        <v>69.6015625</v>
      </c>
      <c r="L30" s="27"/>
    </row>
    <row r="31" spans="1:16" ht="25.5" x14ac:dyDescent="0.2">
      <c r="A31" s="125"/>
      <c r="B31" s="126"/>
      <c r="C31" s="125"/>
      <c r="D31" s="119" t="s">
        <v>87</v>
      </c>
      <c r="E31" s="201"/>
      <c r="F31" s="120">
        <v>16000</v>
      </c>
      <c r="G31" s="120">
        <v>16000</v>
      </c>
      <c r="H31" s="120">
        <v>11136.25</v>
      </c>
      <c r="I31" s="220" t="s">
        <v>93</v>
      </c>
      <c r="J31" s="220" t="s">
        <v>93</v>
      </c>
      <c r="L31" s="27"/>
      <c r="P31" t="s">
        <v>93</v>
      </c>
    </row>
    <row r="32" spans="1:16" ht="30" customHeight="1" x14ac:dyDescent="0.2">
      <c r="A32" s="138"/>
      <c r="B32" s="139"/>
      <c r="C32" s="132">
        <v>621</v>
      </c>
      <c r="D32" s="140" t="s">
        <v>79</v>
      </c>
      <c r="E32" s="134">
        <f>SUM(E33)</f>
        <v>342287.45</v>
      </c>
      <c r="F32" s="134">
        <f>SUM(F33)</f>
        <v>330000</v>
      </c>
      <c r="G32" s="134">
        <f>SUM(G33)</f>
        <v>324953</v>
      </c>
      <c r="H32" s="134">
        <f>SUM(H33)</f>
        <v>344387.3</v>
      </c>
      <c r="I32" s="221" t="s">
        <v>104</v>
      </c>
      <c r="J32" s="221">
        <f t="shared" si="3"/>
        <v>105.98064950931365</v>
      </c>
      <c r="L32" s="27"/>
      <c r="M32" t="s">
        <v>93</v>
      </c>
    </row>
    <row r="33" spans="1:13" x14ac:dyDescent="0.2">
      <c r="A33" s="125"/>
      <c r="B33" s="126">
        <v>922</v>
      </c>
      <c r="C33" s="125"/>
      <c r="D33" s="119" t="s">
        <v>95</v>
      </c>
      <c r="E33" s="201">
        <v>342287.45</v>
      </c>
      <c r="F33" s="120">
        <v>330000</v>
      </c>
      <c r="G33" s="120">
        <v>324953</v>
      </c>
      <c r="H33" s="120">
        <v>344387.3</v>
      </c>
      <c r="I33" s="220" t="s">
        <v>93</v>
      </c>
      <c r="J33" s="220">
        <f t="shared" si="3"/>
        <v>105.98064950931365</v>
      </c>
      <c r="L33" s="27"/>
    </row>
    <row r="34" spans="1:13" x14ac:dyDescent="0.2">
      <c r="A34" s="141"/>
      <c r="B34" s="142"/>
      <c r="C34" s="143"/>
      <c r="D34" s="144" t="s">
        <v>54</v>
      </c>
      <c r="E34" s="145">
        <f t="shared" ref="E34:F34" si="8">SUM(E12)</f>
        <v>1201778.3599999999</v>
      </c>
      <c r="F34" s="145">
        <f t="shared" si="8"/>
        <v>1206005</v>
      </c>
      <c r="G34" s="145">
        <f>SUM(G12)</f>
        <v>1597105.6</v>
      </c>
      <c r="H34" s="145">
        <f>SUM(H13,H16,H19,H22,H25,H27,H30)</f>
        <v>1577478.4</v>
      </c>
      <c r="I34" s="221">
        <f t="shared" si="4"/>
        <v>131.2620074137464</v>
      </c>
      <c r="J34" s="221">
        <f t="shared" si="3"/>
        <v>98.771076878072421</v>
      </c>
      <c r="M34" s="35"/>
    </row>
    <row r="35" spans="1:13" x14ac:dyDescent="0.2">
      <c r="A35" s="52"/>
      <c r="B35" s="53"/>
      <c r="C35" s="54"/>
      <c r="D35" s="55" t="s">
        <v>54</v>
      </c>
      <c r="E35" s="79">
        <f t="shared" ref="E35:F35" si="9">SUM(E32,E34)</f>
        <v>1544065.8099999998</v>
      </c>
      <c r="F35" s="79">
        <f t="shared" si="9"/>
        <v>1536005</v>
      </c>
      <c r="G35" s="79">
        <f>SUM(G32,G34)</f>
        <v>1922058.6</v>
      </c>
      <c r="H35" s="79">
        <f>SUM(H34,H33)</f>
        <v>1921865.7</v>
      </c>
      <c r="I35" s="245">
        <f t="shared" si="4"/>
        <v>124.46786189767391</v>
      </c>
      <c r="J35" s="245">
        <f t="shared" si="3"/>
        <v>99.989963885596396</v>
      </c>
      <c r="M35" s="35"/>
    </row>
    <row r="36" spans="1:13" x14ac:dyDescent="0.2">
      <c r="H36" t="s">
        <v>93</v>
      </c>
      <c r="M36" s="35"/>
    </row>
    <row r="37" spans="1:13" ht="15.75" customHeight="1" x14ac:dyDescent="0.2">
      <c r="A37" s="385" t="s">
        <v>19</v>
      </c>
      <c r="B37" s="385"/>
      <c r="C37" s="385"/>
      <c r="D37" s="385"/>
      <c r="E37" s="385"/>
      <c r="F37" s="385"/>
      <c r="G37" s="385"/>
      <c r="H37" s="171"/>
      <c r="I37" s="171"/>
      <c r="J37" s="171"/>
      <c r="L37" s="34"/>
      <c r="M37" s="35"/>
    </row>
    <row r="38" spans="1:13" ht="18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3" x14ac:dyDescent="0.2">
      <c r="A39" s="21" t="s">
        <v>14</v>
      </c>
      <c r="B39" s="21" t="s">
        <v>15</v>
      </c>
      <c r="C39" s="21" t="s">
        <v>16</v>
      </c>
      <c r="D39" s="21" t="s">
        <v>20</v>
      </c>
      <c r="E39" s="190" t="s">
        <v>182</v>
      </c>
      <c r="F39" s="192" t="s">
        <v>164</v>
      </c>
      <c r="G39" s="192" t="s">
        <v>177</v>
      </c>
      <c r="H39" s="190" t="s">
        <v>179</v>
      </c>
      <c r="I39" s="192" t="s">
        <v>100</v>
      </c>
      <c r="J39" s="192" t="s">
        <v>100</v>
      </c>
    </row>
    <row r="40" spans="1:13" ht="15.75" customHeight="1" x14ac:dyDescent="0.2">
      <c r="A40" s="47">
        <v>3</v>
      </c>
      <c r="B40" s="46"/>
      <c r="C40" s="46"/>
      <c r="D40" s="46" t="s">
        <v>21</v>
      </c>
      <c r="E40" s="46"/>
      <c r="F40" s="77"/>
      <c r="G40" s="48"/>
      <c r="H40" s="48"/>
      <c r="I40" s="48"/>
      <c r="J40" s="48"/>
      <c r="L40" s="35"/>
    </row>
    <row r="41" spans="1:13" ht="15.75" customHeight="1" x14ac:dyDescent="0.2">
      <c r="A41" s="50"/>
      <c r="B41" s="50"/>
      <c r="C41" s="49">
        <v>522</v>
      </c>
      <c r="D41" s="50" t="s">
        <v>47</v>
      </c>
      <c r="E41" s="203">
        <f>SUM(E47,E42)</f>
        <v>1037418.74</v>
      </c>
      <c r="F41" s="73">
        <f>SUM(F42:F53)</f>
        <v>1055000</v>
      </c>
      <c r="G41" s="51">
        <f>SUM(G42:G53)</f>
        <v>1355530</v>
      </c>
      <c r="H41" s="51">
        <f>SUM(H42,H47,H51,H53,H54)</f>
        <v>1349816.99</v>
      </c>
      <c r="I41" s="223">
        <f>H41/E41*100</f>
        <v>130.11303323863226</v>
      </c>
      <c r="J41" s="223">
        <f>H41/G41*100</f>
        <v>99.57854049707494</v>
      </c>
      <c r="L41" s="35"/>
    </row>
    <row r="42" spans="1:13" x14ac:dyDescent="0.2">
      <c r="A42" s="146"/>
      <c r="B42" s="147">
        <v>31</v>
      </c>
      <c r="C42" s="146"/>
      <c r="D42" s="148" t="s">
        <v>22</v>
      </c>
      <c r="E42" s="204">
        <f>SUM(E43:E46)</f>
        <v>1037047.74</v>
      </c>
      <c r="F42" s="149">
        <v>1055000</v>
      </c>
      <c r="G42" s="149">
        <v>1355530</v>
      </c>
      <c r="H42" s="149">
        <f>SUM(H43:H45)</f>
        <v>1349241.19</v>
      </c>
      <c r="I42" s="222">
        <f>H42/E42*100</f>
        <v>130.10405769747879</v>
      </c>
      <c r="J42" s="222">
        <f>H42/G42*100</f>
        <v>99.536062647082687</v>
      </c>
      <c r="L42" s="35"/>
    </row>
    <row r="43" spans="1:13" x14ac:dyDescent="0.2">
      <c r="A43" s="146"/>
      <c r="B43" s="303">
        <v>3111</v>
      </c>
      <c r="C43" s="304"/>
      <c r="D43" s="305" t="s">
        <v>105</v>
      </c>
      <c r="E43" s="306">
        <v>868525.37</v>
      </c>
      <c r="F43" s="307"/>
      <c r="G43" s="307"/>
      <c r="H43" s="307">
        <v>1146109.6599999999</v>
      </c>
      <c r="I43" s="222"/>
      <c r="J43" s="222"/>
      <c r="L43" s="35"/>
    </row>
    <row r="44" spans="1:13" x14ac:dyDescent="0.2">
      <c r="A44" s="146"/>
      <c r="B44" s="303">
        <v>312</v>
      </c>
      <c r="C44" s="304"/>
      <c r="D44" s="305" t="s">
        <v>106</v>
      </c>
      <c r="E44" s="306">
        <v>35013.56</v>
      </c>
      <c r="F44" s="307"/>
      <c r="G44" s="307"/>
      <c r="H44" s="307">
        <v>41942.089999999997</v>
      </c>
      <c r="I44" s="222"/>
      <c r="J44" s="222"/>
      <c r="L44" s="35"/>
    </row>
    <row r="45" spans="1:13" x14ac:dyDescent="0.2">
      <c r="A45" s="146"/>
      <c r="B45" s="303">
        <v>3132</v>
      </c>
      <c r="C45" s="304"/>
      <c r="D45" s="305" t="s">
        <v>139</v>
      </c>
      <c r="E45" s="306">
        <v>133508.81</v>
      </c>
      <c r="F45" s="307"/>
      <c r="G45" s="307"/>
      <c r="H45" s="307">
        <v>161189.44</v>
      </c>
      <c r="I45" s="222"/>
      <c r="J45" s="222"/>
      <c r="L45" s="35"/>
    </row>
    <row r="46" spans="1:13" x14ac:dyDescent="0.2">
      <c r="A46" s="146"/>
      <c r="B46" s="303">
        <v>3133</v>
      </c>
      <c r="C46" s="304"/>
      <c r="D46" s="305" t="s">
        <v>140</v>
      </c>
      <c r="E46" s="306"/>
      <c r="F46" s="307"/>
      <c r="G46" s="307"/>
      <c r="H46" s="307"/>
      <c r="I46" s="222"/>
      <c r="J46" s="222"/>
      <c r="L46" s="35"/>
    </row>
    <row r="47" spans="1:13" x14ac:dyDescent="0.2">
      <c r="A47" s="146"/>
      <c r="B47" s="147">
        <v>32</v>
      </c>
      <c r="C47" s="146"/>
      <c r="D47" s="152" t="s">
        <v>36</v>
      </c>
      <c r="E47" s="204">
        <v>371</v>
      </c>
      <c r="F47" s="149"/>
      <c r="G47" s="149"/>
      <c r="H47" s="149">
        <f>SUM(H48:H50)</f>
        <v>575.79999999999995</v>
      </c>
      <c r="I47" s="222">
        <f t="shared" ref="I47:I116" si="10">H47/E47*100</f>
        <v>155.2021563342318</v>
      </c>
      <c r="J47" s="222" t="s">
        <v>93</v>
      </c>
      <c r="L47" s="35"/>
    </row>
    <row r="48" spans="1:13" x14ac:dyDescent="0.2">
      <c r="A48" s="146"/>
      <c r="B48" s="147">
        <v>3211</v>
      </c>
      <c r="C48" s="146"/>
      <c r="D48" s="311" t="s">
        <v>120</v>
      </c>
      <c r="E48" s="204"/>
      <c r="F48" s="149"/>
      <c r="G48" s="149"/>
      <c r="H48" s="149">
        <v>37</v>
      </c>
      <c r="I48" s="222"/>
      <c r="J48" s="222"/>
      <c r="L48" s="35"/>
    </row>
    <row r="49" spans="1:12" x14ac:dyDescent="0.2">
      <c r="A49" s="146"/>
      <c r="B49" s="147">
        <v>3221</v>
      </c>
      <c r="C49" s="146"/>
      <c r="D49" s="311" t="s">
        <v>110</v>
      </c>
      <c r="E49" s="204"/>
      <c r="F49" s="149"/>
      <c r="G49" s="149"/>
      <c r="H49" s="149">
        <v>380</v>
      </c>
      <c r="I49" s="222"/>
      <c r="J49" s="222"/>
      <c r="L49" s="35"/>
    </row>
    <row r="50" spans="1:12" x14ac:dyDescent="0.2">
      <c r="A50" s="146"/>
      <c r="B50" s="147">
        <v>3225</v>
      </c>
      <c r="C50" s="146"/>
      <c r="D50" s="152" t="s">
        <v>122</v>
      </c>
      <c r="E50" s="306"/>
      <c r="F50" s="149"/>
      <c r="G50" s="149"/>
      <c r="H50" s="149">
        <v>158.80000000000001</v>
      </c>
      <c r="I50" s="222"/>
      <c r="J50" s="222"/>
      <c r="L50" s="35"/>
    </row>
    <row r="51" spans="1:12" x14ac:dyDescent="0.2">
      <c r="A51" s="146"/>
      <c r="B51" s="147">
        <v>34</v>
      </c>
      <c r="C51" s="146"/>
      <c r="D51" s="152" t="s">
        <v>55</v>
      </c>
      <c r="E51" s="204"/>
      <c r="F51" s="149"/>
      <c r="G51" s="149"/>
      <c r="H51" s="149"/>
      <c r="I51" s="222" t="e">
        <f t="shared" si="10"/>
        <v>#DIV/0!</v>
      </c>
      <c r="J51" s="222" t="s">
        <v>93</v>
      </c>
      <c r="L51" s="35"/>
    </row>
    <row r="52" spans="1:12" x14ac:dyDescent="0.2">
      <c r="A52" s="146"/>
      <c r="B52" s="147">
        <v>3433</v>
      </c>
      <c r="C52" s="146"/>
      <c r="D52" s="152" t="s">
        <v>131</v>
      </c>
      <c r="E52" s="306"/>
      <c r="F52" s="149"/>
      <c r="G52" s="149"/>
      <c r="H52" s="149"/>
      <c r="I52" s="222"/>
      <c r="J52" s="222"/>
      <c r="L52" s="35"/>
    </row>
    <row r="53" spans="1:12" x14ac:dyDescent="0.2">
      <c r="A53" s="146"/>
      <c r="B53" s="147">
        <v>42</v>
      </c>
      <c r="C53" s="146"/>
      <c r="D53" s="148" t="s">
        <v>23</v>
      </c>
      <c r="E53" s="204"/>
      <c r="F53" s="149">
        <v>0</v>
      </c>
      <c r="G53" s="149">
        <v>0</v>
      </c>
      <c r="H53" s="149"/>
      <c r="I53" s="222" t="s">
        <v>93</v>
      </c>
      <c r="J53" s="222" t="s">
        <v>93</v>
      </c>
    </row>
    <row r="54" spans="1:12" x14ac:dyDescent="0.2">
      <c r="A54" s="146"/>
      <c r="B54" s="147">
        <v>45</v>
      </c>
      <c r="C54" s="146"/>
      <c r="D54" s="152" t="s">
        <v>80</v>
      </c>
      <c r="E54" s="204">
        <v>0</v>
      </c>
      <c r="F54" s="149"/>
      <c r="G54" s="149"/>
      <c r="H54" s="149"/>
      <c r="I54" s="222" t="e">
        <f t="shared" si="10"/>
        <v>#DIV/0!</v>
      </c>
      <c r="J54" s="222" t="s">
        <v>93</v>
      </c>
    </row>
    <row r="55" spans="1:12" x14ac:dyDescent="0.2">
      <c r="A55" s="69"/>
      <c r="B55" s="76"/>
      <c r="C55" s="72">
        <v>431</v>
      </c>
      <c r="D55" s="70" t="s">
        <v>49</v>
      </c>
      <c r="E55" s="203">
        <f>SUM(E57,E77)</f>
        <v>57459.520000000004</v>
      </c>
      <c r="F55" s="73">
        <f>SUM(F57:F80)</f>
        <v>61000</v>
      </c>
      <c r="G55" s="73">
        <f>SUM(G57:G80)</f>
        <v>70000</v>
      </c>
      <c r="H55" s="73">
        <f>SUM(H57,H56,H77,H80)</f>
        <v>72079.37999999999</v>
      </c>
      <c r="I55" s="223">
        <f t="shared" si="10"/>
        <v>125.44375588240206</v>
      </c>
      <c r="J55" s="223">
        <f t="shared" ref="J55:J116" si="11">H55/G55*100</f>
        <v>102.97054285714285</v>
      </c>
    </row>
    <row r="56" spans="1:12" x14ac:dyDescent="0.2">
      <c r="A56" s="376"/>
      <c r="B56" s="377">
        <v>3131</v>
      </c>
      <c r="C56" s="378"/>
      <c r="D56" s="379" t="s">
        <v>199</v>
      </c>
      <c r="E56" s="380"/>
      <c r="F56" s="381"/>
      <c r="G56" s="381"/>
      <c r="H56" s="381">
        <v>3.54</v>
      </c>
      <c r="I56" s="366"/>
      <c r="J56" s="366"/>
    </row>
    <row r="57" spans="1:12" x14ac:dyDescent="0.2">
      <c r="A57" s="150"/>
      <c r="B57" s="151">
        <v>32</v>
      </c>
      <c r="C57" s="150"/>
      <c r="D57" s="308" t="s">
        <v>36</v>
      </c>
      <c r="E57" s="149">
        <f>SUM(E58:E76)</f>
        <v>56420.55</v>
      </c>
      <c r="F57" s="149">
        <v>32200</v>
      </c>
      <c r="G57" s="149">
        <v>56200</v>
      </c>
      <c r="H57" s="149">
        <f>SUM(H58:H76)</f>
        <v>67720.83</v>
      </c>
      <c r="I57" s="222">
        <f t="shared" si="10"/>
        <v>120.02865977024328</v>
      </c>
      <c r="J57" s="222">
        <f t="shared" si="11"/>
        <v>120.4996975088968</v>
      </c>
      <c r="K57" t="s">
        <v>96</v>
      </c>
    </row>
    <row r="58" spans="1:12" x14ac:dyDescent="0.2">
      <c r="A58" s="150"/>
      <c r="B58" s="309">
        <v>3211</v>
      </c>
      <c r="C58" s="310"/>
      <c r="D58" s="311" t="s">
        <v>120</v>
      </c>
      <c r="E58" s="307">
        <v>12684.82</v>
      </c>
      <c r="F58" s="307"/>
      <c r="G58" s="307"/>
      <c r="H58" s="307">
        <v>17636.72</v>
      </c>
      <c r="I58" s="222">
        <f t="shared" si="10"/>
        <v>139.03799975088336</v>
      </c>
      <c r="J58" s="222"/>
    </row>
    <row r="59" spans="1:12" x14ac:dyDescent="0.2">
      <c r="A59" s="150"/>
      <c r="B59" s="309">
        <v>3212</v>
      </c>
      <c r="C59" s="310"/>
      <c r="D59" s="311" t="s">
        <v>109</v>
      </c>
      <c r="E59" s="307">
        <v>1510.51</v>
      </c>
      <c r="F59" s="307"/>
      <c r="G59" s="307"/>
      <c r="H59" s="307">
        <v>3296.03</v>
      </c>
      <c r="I59" s="222">
        <f t="shared" si="10"/>
        <v>218.2064335886555</v>
      </c>
      <c r="J59" s="222"/>
    </row>
    <row r="60" spans="1:12" x14ac:dyDescent="0.2">
      <c r="A60" s="150"/>
      <c r="B60" s="309">
        <v>3213</v>
      </c>
      <c r="C60" s="310"/>
      <c r="D60" s="311" t="s">
        <v>121</v>
      </c>
      <c r="E60" s="307">
        <v>1963</v>
      </c>
      <c r="F60" s="307"/>
      <c r="G60" s="307"/>
      <c r="H60" s="307">
        <v>1705.54</v>
      </c>
      <c r="I60" s="222">
        <f t="shared" si="10"/>
        <v>86.884360672440138</v>
      </c>
      <c r="J60" s="222"/>
    </row>
    <row r="61" spans="1:12" x14ac:dyDescent="0.2">
      <c r="A61" s="150"/>
      <c r="B61" s="309">
        <v>3221</v>
      </c>
      <c r="C61" s="310"/>
      <c r="D61" s="311" t="s">
        <v>110</v>
      </c>
      <c r="E61" s="307">
        <v>552.87</v>
      </c>
      <c r="F61" s="307"/>
      <c r="G61" s="307"/>
      <c r="H61" s="307">
        <v>5989.96</v>
      </c>
      <c r="I61" s="222">
        <f t="shared" si="10"/>
        <v>1083.4301011087596</v>
      </c>
      <c r="J61" s="222"/>
    </row>
    <row r="62" spans="1:12" x14ac:dyDescent="0.2">
      <c r="A62" s="150"/>
      <c r="B62" s="309">
        <v>3223</v>
      </c>
      <c r="C62" s="310"/>
      <c r="D62" s="311" t="s">
        <v>111</v>
      </c>
      <c r="E62" s="307">
        <v>3409.71</v>
      </c>
      <c r="F62" s="307"/>
      <c r="G62" s="307"/>
      <c r="H62" s="307">
        <v>1697.08</v>
      </c>
      <c r="I62" s="222">
        <f t="shared" si="10"/>
        <v>49.771974742720055</v>
      </c>
      <c r="J62" s="222"/>
    </row>
    <row r="63" spans="1:12" x14ac:dyDescent="0.2">
      <c r="A63" s="150"/>
      <c r="B63" s="309">
        <v>3224</v>
      </c>
      <c r="C63" s="310"/>
      <c r="D63" s="311" t="s">
        <v>171</v>
      </c>
      <c r="E63" s="307">
        <v>186.63</v>
      </c>
      <c r="F63" s="307"/>
      <c r="G63" s="307"/>
      <c r="H63" s="307">
        <v>1707.18</v>
      </c>
      <c r="I63" s="222">
        <f t="shared" si="10"/>
        <v>914.74039543481763</v>
      </c>
      <c r="J63" s="222"/>
    </row>
    <row r="64" spans="1:12" x14ac:dyDescent="0.2">
      <c r="A64" s="150"/>
      <c r="B64" s="309">
        <v>3225</v>
      </c>
      <c r="C64" s="310"/>
      <c r="D64" s="311" t="s">
        <v>122</v>
      </c>
      <c r="E64" s="307">
        <v>567.20000000000005</v>
      </c>
      <c r="F64" s="307"/>
      <c r="G64" s="307"/>
      <c r="H64" s="307">
        <v>851.06</v>
      </c>
      <c r="I64" s="222">
        <f t="shared" si="10"/>
        <v>150.04583921015512</v>
      </c>
      <c r="J64" s="222"/>
    </row>
    <row r="65" spans="1:11" x14ac:dyDescent="0.2">
      <c r="A65" s="150"/>
      <c r="B65" s="309">
        <v>3227</v>
      </c>
      <c r="C65" s="310"/>
      <c r="D65" s="311" t="s">
        <v>191</v>
      </c>
      <c r="E65" s="307">
        <v>189.85</v>
      </c>
      <c r="F65" s="307"/>
      <c r="G65" s="307"/>
      <c r="H65" s="307"/>
      <c r="I65" s="222"/>
      <c r="J65" s="222"/>
    </row>
    <row r="66" spans="1:11" x14ac:dyDescent="0.2">
      <c r="A66" s="150"/>
      <c r="B66" s="309">
        <v>3231</v>
      </c>
      <c r="C66" s="310"/>
      <c r="D66" s="311" t="s">
        <v>123</v>
      </c>
      <c r="E66" s="307">
        <v>1327.76</v>
      </c>
      <c r="F66" s="307"/>
      <c r="G66" s="307"/>
      <c r="H66" s="307">
        <v>1453.14</v>
      </c>
      <c r="I66" s="222">
        <f t="shared" si="10"/>
        <v>109.44297162137737</v>
      </c>
      <c r="J66" s="222"/>
    </row>
    <row r="67" spans="1:11" x14ac:dyDescent="0.2">
      <c r="A67" s="150"/>
      <c r="B67" s="309">
        <v>3232</v>
      </c>
      <c r="C67" s="310"/>
      <c r="D67" s="311" t="s">
        <v>172</v>
      </c>
      <c r="E67" s="307">
        <v>13638.94</v>
      </c>
      <c r="F67" s="307"/>
      <c r="G67" s="307"/>
      <c r="H67" s="307">
        <v>4587.6099999999997</v>
      </c>
      <c r="I67" s="222">
        <f t="shared" si="10"/>
        <v>33.636118349373191</v>
      </c>
      <c r="J67" s="222"/>
    </row>
    <row r="68" spans="1:11" x14ac:dyDescent="0.2">
      <c r="A68" s="150"/>
      <c r="B68" s="309">
        <v>3233</v>
      </c>
      <c r="C68" s="310"/>
      <c r="D68" s="311" t="s">
        <v>129</v>
      </c>
      <c r="E68" s="307">
        <v>337.5</v>
      </c>
      <c r="F68" s="307"/>
      <c r="G68" s="307"/>
      <c r="H68" s="307">
        <v>355.86</v>
      </c>
      <c r="I68" s="222">
        <f t="shared" si="10"/>
        <v>105.44</v>
      </c>
      <c r="J68" s="222"/>
    </row>
    <row r="69" spans="1:11" x14ac:dyDescent="0.2">
      <c r="A69" s="150"/>
      <c r="B69" s="309">
        <v>3234</v>
      </c>
      <c r="C69" s="310"/>
      <c r="D69" s="311" t="s">
        <v>114</v>
      </c>
      <c r="E69" s="307">
        <v>812.19</v>
      </c>
      <c r="F69" s="307"/>
      <c r="G69" s="307"/>
      <c r="H69" s="307">
        <v>150.38</v>
      </c>
      <c r="I69" s="222" t="s">
        <v>93</v>
      </c>
      <c r="J69" s="222"/>
    </row>
    <row r="70" spans="1:11" x14ac:dyDescent="0.2">
      <c r="A70" s="150"/>
      <c r="B70" s="309">
        <v>3237</v>
      </c>
      <c r="C70" s="310"/>
      <c r="D70" s="311" t="s">
        <v>141</v>
      </c>
      <c r="E70" s="307">
        <v>5885.59</v>
      </c>
      <c r="F70" s="307"/>
      <c r="G70" s="307"/>
      <c r="H70" s="307">
        <v>10204.34</v>
      </c>
      <c r="I70" s="222">
        <f t="shared" si="10"/>
        <v>173.37836988305335</v>
      </c>
      <c r="J70" s="222"/>
    </row>
    <row r="71" spans="1:11" x14ac:dyDescent="0.2">
      <c r="A71" s="150"/>
      <c r="B71" s="309">
        <v>3238</v>
      </c>
      <c r="C71" s="310"/>
      <c r="D71" s="311" t="s">
        <v>117</v>
      </c>
      <c r="E71" s="307">
        <v>1308.49</v>
      </c>
      <c r="F71" s="307"/>
      <c r="G71" s="307"/>
      <c r="H71" s="307">
        <v>2785.14</v>
      </c>
      <c r="I71" s="222" t="s">
        <v>93</v>
      </c>
      <c r="J71" s="222"/>
    </row>
    <row r="72" spans="1:11" x14ac:dyDescent="0.2">
      <c r="A72" s="150"/>
      <c r="B72" s="309">
        <v>3239</v>
      </c>
      <c r="C72" s="310"/>
      <c r="D72" s="311" t="s">
        <v>118</v>
      </c>
      <c r="E72" s="307">
        <v>901.68</v>
      </c>
      <c r="F72" s="307"/>
      <c r="G72" s="307"/>
      <c r="H72" s="307">
        <v>2205.66</v>
      </c>
      <c r="I72" s="222">
        <f t="shared" si="10"/>
        <v>244.61671546446632</v>
      </c>
      <c r="J72" s="222"/>
    </row>
    <row r="73" spans="1:11" x14ac:dyDescent="0.2">
      <c r="A73" s="150"/>
      <c r="B73" s="309">
        <v>3292</v>
      </c>
      <c r="C73" s="310"/>
      <c r="D73" s="311" t="s">
        <v>192</v>
      </c>
      <c r="E73" s="307">
        <v>923.52</v>
      </c>
      <c r="F73" s="307"/>
      <c r="G73" s="307"/>
      <c r="H73" s="307">
        <v>929.32</v>
      </c>
      <c r="I73" s="222"/>
      <c r="J73" s="222"/>
    </row>
    <row r="74" spans="1:11" x14ac:dyDescent="0.2">
      <c r="A74" s="150"/>
      <c r="B74" s="309">
        <v>3293</v>
      </c>
      <c r="C74" s="310"/>
      <c r="D74" s="311" t="s">
        <v>124</v>
      </c>
      <c r="E74" s="307">
        <v>5322.78</v>
      </c>
      <c r="F74" s="307"/>
      <c r="G74" s="307"/>
      <c r="H74" s="307">
        <v>6753.21</v>
      </c>
      <c r="I74" s="222">
        <f t="shared" si="10"/>
        <v>126.87373891086989</v>
      </c>
      <c r="J74" s="222"/>
    </row>
    <row r="75" spans="1:11" x14ac:dyDescent="0.2">
      <c r="A75" s="150"/>
      <c r="B75" s="309">
        <v>3294</v>
      </c>
      <c r="C75" s="310"/>
      <c r="D75" s="311" t="s">
        <v>125</v>
      </c>
      <c r="E75" s="307">
        <v>1152.6400000000001</v>
      </c>
      <c r="F75" s="307"/>
      <c r="G75" s="307"/>
      <c r="H75" s="307">
        <v>1087.82</v>
      </c>
      <c r="I75" s="222">
        <f t="shared" si="10"/>
        <v>94.376388117712366</v>
      </c>
      <c r="J75" s="222"/>
    </row>
    <row r="76" spans="1:11" x14ac:dyDescent="0.2">
      <c r="A76" s="150"/>
      <c r="B76" s="309">
        <v>3299</v>
      </c>
      <c r="C76" s="310"/>
      <c r="D76" s="311" t="s">
        <v>142</v>
      </c>
      <c r="E76" s="307">
        <v>3744.87</v>
      </c>
      <c r="F76" s="307"/>
      <c r="G76" s="307"/>
      <c r="H76" s="307">
        <v>4324.78</v>
      </c>
      <c r="I76" s="222">
        <f t="shared" si="10"/>
        <v>115.48545076331087</v>
      </c>
      <c r="J76" s="222"/>
    </row>
    <row r="77" spans="1:11" x14ac:dyDescent="0.2">
      <c r="A77" s="150"/>
      <c r="B77" s="151">
        <v>34</v>
      </c>
      <c r="C77" s="150"/>
      <c r="D77" s="308" t="s">
        <v>55</v>
      </c>
      <c r="E77" s="149">
        <f>SUM(E78)</f>
        <v>1038.97</v>
      </c>
      <c r="F77" s="149">
        <v>1000</v>
      </c>
      <c r="G77" s="149">
        <v>1000</v>
      </c>
      <c r="H77" s="149">
        <f>SUM(H78,H79)</f>
        <v>996.26</v>
      </c>
      <c r="I77" s="222">
        <f t="shared" si="10"/>
        <v>95.889197955667626</v>
      </c>
      <c r="J77" s="222">
        <f t="shared" si="11"/>
        <v>99.626000000000005</v>
      </c>
    </row>
    <row r="78" spans="1:11" x14ac:dyDescent="0.2">
      <c r="A78" s="150"/>
      <c r="B78" s="309">
        <v>3431</v>
      </c>
      <c r="C78" s="310"/>
      <c r="D78" s="311" t="s">
        <v>130</v>
      </c>
      <c r="E78" s="307">
        <v>1038.97</v>
      </c>
      <c r="F78" s="307"/>
      <c r="G78" s="307"/>
      <c r="H78" s="307">
        <v>968.18</v>
      </c>
      <c r="I78" s="222">
        <f t="shared" si="10"/>
        <v>93.186521266254076</v>
      </c>
      <c r="J78" s="222"/>
    </row>
    <row r="79" spans="1:11" x14ac:dyDescent="0.2">
      <c r="A79" s="150"/>
      <c r="B79" s="309">
        <v>3433</v>
      </c>
      <c r="C79" s="310"/>
      <c r="D79" s="311" t="s">
        <v>173</v>
      </c>
      <c r="E79" s="307"/>
      <c r="F79" s="307"/>
      <c r="G79" s="307"/>
      <c r="H79" s="307">
        <v>28.08</v>
      </c>
      <c r="I79" s="222"/>
      <c r="J79" s="222"/>
    </row>
    <row r="80" spans="1:11" x14ac:dyDescent="0.2">
      <c r="A80" s="150"/>
      <c r="B80" s="151">
        <v>42</v>
      </c>
      <c r="C80" s="150"/>
      <c r="D80" s="308" t="s">
        <v>23</v>
      </c>
      <c r="E80" s="149"/>
      <c r="F80" s="149">
        <v>27800</v>
      </c>
      <c r="G80" s="149">
        <v>12800</v>
      </c>
      <c r="H80" s="149">
        <f>SUM(H81,H82)</f>
        <v>3358.75</v>
      </c>
      <c r="I80" s="222" t="e">
        <f t="shared" si="10"/>
        <v>#DIV/0!</v>
      </c>
      <c r="J80" s="222">
        <f t="shared" si="11"/>
        <v>26.240234375</v>
      </c>
      <c r="K80" t="s">
        <v>96</v>
      </c>
    </row>
    <row r="81" spans="1:12" x14ac:dyDescent="0.2">
      <c r="A81" s="150"/>
      <c r="B81" s="309">
        <v>4221</v>
      </c>
      <c r="C81" s="310"/>
      <c r="D81" s="311" t="s">
        <v>143</v>
      </c>
      <c r="E81" s="307"/>
      <c r="F81" s="307"/>
      <c r="G81" s="307"/>
      <c r="H81" s="307">
        <v>1543.75</v>
      </c>
      <c r="I81" s="222"/>
      <c r="J81" s="222"/>
    </row>
    <row r="82" spans="1:12" x14ac:dyDescent="0.2">
      <c r="A82" s="150"/>
      <c r="B82" s="309">
        <v>4227</v>
      </c>
      <c r="C82" s="310"/>
      <c r="D82" s="311" t="s">
        <v>170</v>
      </c>
      <c r="E82" s="307"/>
      <c r="F82" s="307"/>
      <c r="G82" s="307"/>
      <c r="H82" s="307">
        <v>1815</v>
      </c>
      <c r="I82" s="222"/>
      <c r="J82" s="222"/>
    </row>
    <row r="83" spans="1:12" x14ac:dyDescent="0.2">
      <c r="A83" s="71"/>
      <c r="B83" s="72"/>
      <c r="C83" s="72">
        <v>311</v>
      </c>
      <c r="D83" s="70" t="s">
        <v>48</v>
      </c>
      <c r="E83" s="203">
        <f>SUM(E85,E86)</f>
        <v>1929.58</v>
      </c>
      <c r="F83" s="73">
        <f>F84+F86</f>
        <v>2500</v>
      </c>
      <c r="G83" s="73">
        <f>G84+G86</f>
        <v>2500</v>
      </c>
      <c r="H83" s="73">
        <f>H84+H86</f>
        <v>918.51</v>
      </c>
      <c r="I83" s="223" t="s">
        <v>93</v>
      </c>
      <c r="J83" s="223">
        <f t="shared" si="11"/>
        <v>36.740400000000001</v>
      </c>
    </row>
    <row r="84" spans="1:12" x14ac:dyDescent="0.2">
      <c r="A84" s="150"/>
      <c r="B84" s="151">
        <v>32</v>
      </c>
      <c r="C84" s="150"/>
      <c r="D84" s="152" t="s">
        <v>36</v>
      </c>
      <c r="E84" s="205">
        <f>SUM(E85)</f>
        <v>1929.58</v>
      </c>
      <c r="F84" s="149">
        <f>SUM(F85)</f>
        <v>2300</v>
      </c>
      <c r="G84" s="149">
        <f>SUM(G85)</f>
        <v>2300</v>
      </c>
      <c r="H84" s="149">
        <f>SUM(H85)</f>
        <v>918.51</v>
      </c>
      <c r="I84" s="222" t="s">
        <v>93</v>
      </c>
      <c r="J84" s="222">
        <f t="shared" si="11"/>
        <v>39.935217391304349</v>
      </c>
      <c r="K84" t="s">
        <v>96</v>
      </c>
    </row>
    <row r="85" spans="1:12" x14ac:dyDescent="0.2">
      <c r="A85" s="150"/>
      <c r="B85" s="151">
        <v>3237</v>
      </c>
      <c r="C85" s="150"/>
      <c r="D85" s="152" t="s">
        <v>141</v>
      </c>
      <c r="E85" s="205">
        <v>1929.58</v>
      </c>
      <c r="F85" s="149">
        <v>2300</v>
      </c>
      <c r="G85" s="149">
        <v>2300</v>
      </c>
      <c r="H85" s="149">
        <v>918.51</v>
      </c>
      <c r="I85" s="222"/>
      <c r="J85" s="222"/>
    </row>
    <row r="86" spans="1:12" x14ac:dyDescent="0.2">
      <c r="A86" s="150"/>
      <c r="B86" s="151">
        <v>42</v>
      </c>
      <c r="C86" s="150"/>
      <c r="D86" s="152" t="s">
        <v>23</v>
      </c>
      <c r="E86" s="205"/>
      <c r="F86" s="149">
        <v>200</v>
      </c>
      <c r="G86" s="149">
        <v>200</v>
      </c>
      <c r="H86" s="149">
        <v>0</v>
      </c>
      <c r="I86" s="222" t="s">
        <v>93</v>
      </c>
      <c r="J86" s="222">
        <f t="shared" si="11"/>
        <v>0</v>
      </c>
      <c r="K86" t="s">
        <v>96</v>
      </c>
    </row>
    <row r="87" spans="1:12" x14ac:dyDescent="0.2">
      <c r="A87" s="71"/>
      <c r="B87" s="72"/>
      <c r="C87" s="72">
        <v>611</v>
      </c>
      <c r="D87" s="70" t="s">
        <v>52</v>
      </c>
      <c r="E87" s="203">
        <f>SUM(E89,E90)</f>
        <v>6337.15</v>
      </c>
      <c r="F87" s="73">
        <f>SUM(F88:F90)</f>
        <v>5000</v>
      </c>
      <c r="G87" s="73">
        <f>SUM(G88:G90)</f>
        <v>5000</v>
      </c>
      <c r="H87" s="73"/>
      <c r="I87" s="223">
        <f t="shared" si="10"/>
        <v>0</v>
      </c>
      <c r="J87" s="223">
        <f t="shared" si="11"/>
        <v>0</v>
      </c>
    </row>
    <row r="88" spans="1:12" x14ac:dyDescent="0.2">
      <c r="A88" s="150"/>
      <c r="B88" s="151">
        <v>42</v>
      </c>
      <c r="C88" s="150"/>
      <c r="D88" s="152" t="s">
        <v>56</v>
      </c>
      <c r="E88" s="205"/>
      <c r="F88" s="149">
        <v>5000</v>
      </c>
      <c r="G88" s="153">
        <v>5000</v>
      </c>
      <c r="H88" s="153"/>
      <c r="I88" s="222" t="e">
        <f t="shared" si="10"/>
        <v>#DIV/0!</v>
      </c>
      <c r="J88" s="222">
        <f t="shared" si="11"/>
        <v>0</v>
      </c>
    </row>
    <row r="89" spans="1:12" x14ac:dyDescent="0.2">
      <c r="A89" s="150"/>
      <c r="B89" s="151">
        <v>4226</v>
      </c>
      <c r="C89" s="150"/>
      <c r="D89" s="152" t="s">
        <v>133</v>
      </c>
      <c r="E89" s="205">
        <v>6337.15</v>
      </c>
      <c r="F89" s="149"/>
      <c r="G89" s="153"/>
      <c r="H89" s="153"/>
      <c r="I89" s="222">
        <f t="shared" si="10"/>
        <v>0</v>
      </c>
      <c r="J89" s="222" t="s">
        <v>93</v>
      </c>
    </row>
    <row r="90" spans="1:12" x14ac:dyDescent="0.2">
      <c r="A90" s="150"/>
      <c r="B90" s="151">
        <v>45</v>
      </c>
      <c r="C90" s="150"/>
      <c r="D90" s="152" t="s">
        <v>85</v>
      </c>
      <c r="E90" s="205"/>
      <c r="F90" s="149">
        <v>0</v>
      </c>
      <c r="G90" s="153">
        <v>0</v>
      </c>
      <c r="H90" s="153"/>
      <c r="I90" s="222" t="s">
        <v>93</v>
      </c>
      <c r="J90" s="222" t="s">
        <v>93</v>
      </c>
    </row>
    <row r="91" spans="1:12" x14ac:dyDescent="0.2">
      <c r="A91" s="71"/>
      <c r="B91" s="72"/>
      <c r="C91" s="72">
        <v>11</v>
      </c>
      <c r="D91" s="70" t="s">
        <v>168</v>
      </c>
      <c r="E91" s="203"/>
      <c r="F91" s="73">
        <f>SUM(F92:F93)</f>
        <v>3145</v>
      </c>
      <c r="G91" s="73">
        <f>SUM(G92:G93)</f>
        <v>83445.600000000006</v>
      </c>
      <c r="H91" s="73">
        <f>SUM(H92:H93)</f>
        <v>82906.259999999995</v>
      </c>
      <c r="I91" s="223" t="s">
        <v>93</v>
      </c>
      <c r="J91" s="223">
        <f t="shared" si="11"/>
        <v>99.353662745549187</v>
      </c>
      <c r="L91" s="31"/>
    </row>
    <row r="92" spans="1:12" x14ac:dyDescent="0.2">
      <c r="A92" s="150"/>
      <c r="B92" s="151">
        <v>32</v>
      </c>
      <c r="C92" s="150"/>
      <c r="D92" s="152" t="s">
        <v>36</v>
      </c>
      <c r="E92" s="205"/>
      <c r="F92" s="149">
        <v>2788</v>
      </c>
      <c r="G92" s="149">
        <v>28338.5</v>
      </c>
      <c r="H92" s="149">
        <v>28192.91</v>
      </c>
      <c r="I92" s="222" t="s">
        <v>93</v>
      </c>
      <c r="J92" s="222">
        <f t="shared" si="11"/>
        <v>99.486246625615323</v>
      </c>
      <c r="L92" s="31"/>
    </row>
    <row r="93" spans="1:12" x14ac:dyDescent="0.2">
      <c r="A93" s="150"/>
      <c r="B93" s="151">
        <v>42</v>
      </c>
      <c r="C93" s="150"/>
      <c r="D93" s="152" t="s">
        <v>56</v>
      </c>
      <c r="E93" s="205"/>
      <c r="F93" s="149">
        <v>357</v>
      </c>
      <c r="G93" s="149">
        <v>55107.1</v>
      </c>
      <c r="H93" s="149">
        <v>54713.35</v>
      </c>
      <c r="I93" s="222" t="s">
        <v>93</v>
      </c>
      <c r="J93" s="222">
        <f t="shared" si="11"/>
        <v>99.285482269979724</v>
      </c>
      <c r="L93" s="31"/>
    </row>
    <row r="94" spans="1:12" x14ac:dyDescent="0.2">
      <c r="A94" s="154"/>
      <c r="B94" s="155"/>
      <c r="C94" s="156">
        <v>13</v>
      </c>
      <c r="D94" s="157" t="s">
        <v>82</v>
      </c>
      <c r="E94" s="206">
        <f>SUM(E95)</f>
        <v>81105.38</v>
      </c>
      <c r="F94" s="158">
        <f>F95+F106</f>
        <v>63360</v>
      </c>
      <c r="G94" s="158">
        <f>G95+G106</f>
        <v>64630</v>
      </c>
      <c r="H94" s="206">
        <f>SUM(H95)</f>
        <v>64630</v>
      </c>
      <c r="I94" s="223">
        <f t="shared" si="10"/>
        <v>79.686452366045259</v>
      </c>
      <c r="J94" s="223">
        <f t="shared" si="11"/>
        <v>100</v>
      </c>
      <c r="L94" s="27"/>
    </row>
    <row r="95" spans="1:12" x14ac:dyDescent="0.2">
      <c r="A95" s="150"/>
      <c r="B95" s="151">
        <v>32</v>
      </c>
      <c r="C95" s="150"/>
      <c r="D95" s="152" t="s">
        <v>36</v>
      </c>
      <c r="E95" s="149">
        <f>SUM(E96:E105)</f>
        <v>81105.38</v>
      </c>
      <c r="F95" s="149">
        <v>63360</v>
      </c>
      <c r="G95" s="149">
        <v>64630</v>
      </c>
      <c r="H95" s="149">
        <f>SUM(H96:H105)</f>
        <v>64630</v>
      </c>
      <c r="I95" s="222">
        <f t="shared" si="10"/>
        <v>79.686452366045259</v>
      </c>
      <c r="J95" s="222">
        <f t="shared" si="11"/>
        <v>100</v>
      </c>
      <c r="L95" s="27"/>
    </row>
    <row r="96" spans="1:12" x14ac:dyDescent="0.2">
      <c r="A96" s="150"/>
      <c r="B96" s="309">
        <v>3212</v>
      </c>
      <c r="C96" s="310"/>
      <c r="D96" s="311" t="s">
        <v>109</v>
      </c>
      <c r="E96" s="307">
        <v>54101.38</v>
      </c>
      <c r="F96" s="307"/>
      <c r="G96" s="307"/>
      <c r="H96" s="307">
        <v>44296.51</v>
      </c>
      <c r="I96" s="222"/>
      <c r="J96" s="222"/>
      <c r="L96" s="27"/>
    </row>
    <row r="97" spans="1:12" x14ac:dyDescent="0.2">
      <c r="A97" s="150"/>
      <c r="B97" s="309">
        <v>3221</v>
      </c>
      <c r="C97" s="310"/>
      <c r="D97" s="311" t="s">
        <v>110</v>
      </c>
      <c r="E97" s="307">
        <v>5309</v>
      </c>
      <c r="F97" s="307"/>
      <c r="G97" s="307"/>
      <c r="H97" s="307">
        <v>3000</v>
      </c>
      <c r="I97" s="222"/>
      <c r="J97" s="222"/>
      <c r="L97" s="27"/>
    </row>
    <row r="98" spans="1:12" x14ac:dyDescent="0.2">
      <c r="A98" s="150"/>
      <c r="B98" s="309">
        <v>3223</v>
      </c>
      <c r="C98" s="310"/>
      <c r="D98" s="311" t="s">
        <v>111</v>
      </c>
      <c r="E98" s="307">
        <v>3318</v>
      </c>
      <c r="F98" s="307"/>
      <c r="G98" s="307"/>
      <c r="H98" s="307">
        <v>3000</v>
      </c>
      <c r="I98" s="222"/>
      <c r="J98" s="222"/>
      <c r="L98" s="27"/>
    </row>
    <row r="99" spans="1:12" x14ac:dyDescent="0.2">
      <c r="A99" s="150"/>
      <c r="B99" s="309">
        <v>3224</v>
      </c>
      <c r="C99" s="310"/>
      <c r="D99" s="311" t="s">
        <v>112</v>
      </c>
      <c r="E99" s="307">
        <v>726</v>
      </c>
      <c r="F99" s="307"/>
      <c r="G99" s="307"/>
      <c r="H99" s="307">
        <v>2013.49</v>
      </c>
      <c r="I99" s="222"/>
      <c r="J99" s="222"/>
      <c r="L99" s="27"/>
    </row>
    <row r="100" spans="1:12" x14ac:dyDescent="0.2">
      <c r="A100" s="150"/>
      <c r="B100" s="309">
        <v>3232</v>
      </c>
      <c r="C100" s="310"/>
      <c r="D100" s="311" t="s">
        <v>113</v>
      </c>
      <c r="E100" s="307">
        <v>6636</v>
      </c>
      <c r="F100" s="307"/>
      <c r="G100" s="307"/>
      <c r="H100" s="307">
        <v>4300</v>
      </c>
      <c r="I100" s="222"/>
      <c r="J100" s="222"/>
      <c r="L100" s="27"/>
    </row>
    <row r="101" spans="1:12" x14ac:dyDescent="0.2">
      <c r="A101" s="150"/>
      <c r="B101" s="309">
        <v>3234</v>
      </c>
      <c r="C101" s="310"/>
      <c r="D101" s="311" t="s">
        <v>114</v>
      </c>
      <c r="E101" s="307">
        <v>2654</v>
      </c>
      <c r="F101" s="307"/>
      <c r="G101" s="307"/>
      <c r="H101" s="307">
        <v>2000</v>
      </c>
      <c r="I101" s="222"/>
      <c r="J101" s="222"/>
      <c r="L101" s="27"/>
    </row>
    <row r="102" spans="1:12" x14ac:dyDescent="0.2">
      <c r="A102" s="150"/>
      <c r="B102" s="309">
        <v>3236</v>
      </c>
      <c r="C102" s="310"/>
      <c r="D102" s="311" t="s">
        <v>115</v>
      </c>
      <c r="E102" s="307">
        <v>1991</v>
      </c>
      <c r="F102" s="307"/>
      <c r="G102" s="307"/>
      <c r="H102" s="307">
        <v>4160</v>
      </c>
      <c r="I102" s="222"/>
      <c r="J102" s="222"/>
      <c r="L102" s="27"/>
    </row>
    <row r="103" spans="1:12" x14ac:dyDescent="0.2">
      <c r="A103" s="150"/>
      <c r="B103" s="309">
        <v>3237</v>
      </c>
      <c r="C103" s="310"/>
      <c r="D103" s="311" t="s">
        <v>141</v>
      </c>
      <c r="E103" s="307">
        <v>2654</v>
      </c>
      <c r="F103" s="307"/>
      <c r="G103" s="307"/>
      <c r="H103" s="307">
        <v>1000</v>
      </c>
      <c r="I103" s="222"/>
      <c r="J103" s="222"/>
      <c r="L103" s="27"/>
    </row>
    <row r="104" spans="1:12" x14ac:dyDescent="0.2">
      <c r="A104" s="150"/>
      <c r="B104" s="309">
        <v>3238</v>
      </c>
      <c r="C104" s="310"/>
      <c r="D104" s="311" t="s">
        <v>117</v>
      </c>
      <c r="E104" s="307">
        <v>1327</v>
      </c>
      <c r="F104" s="307"/>
      <c r="G104" s="307"/>
      <c r="H104" s="307">
        <v>860</v>
      </c>
      <c r="I104" s="222"/>
      <c r="J104" s="222"/>
      <c r="L104" s="27"/>
    </row>
    <row r="105" spans="1:12" x14ac:dyDescent="0.2">
      <c r="A105" s="150"/>
      <c r="B105" s="309">
        <v>3239</v>
      </c>
      <c r="C105" s="310"/>
      <c r="D105" s="311" t="s">
        <v>118</v>
      </c>
      <c r="E105" s="307">
        <v>2389</v>
      </c>
      <c r="F105" s="307"/>
      <c r="G105" s="307"/>
      <c r="H105" s="307">
        <v>0</v>
      </c>
      <c r="I105" s="222"/>
      <c r="J105" s="222"/>
      <c r="L105" s="27"/>
    </row>
    <row r="106" spans="1:12" x14ac:dyDescent="0.2">
      <c r="A106" s="150"/>
      <c r="B106" s="151">
        <v>34</v>
      </c>
      <c r="C106" s="150"/>
      <c r="D106" s="148" t="s">
        <v>55</v>
      </c>
      <c r="E106" s="149"/>
      <c r="F106" s="149">
        <v>0</v>
      </c>
      <c r="G106" s="149">
        <v>0</v>
      </c>
      <c r="H106" s="149"/>
      <c r="I106" s="222" t="s">
        <v>93</v>
      </c>
      <c r="J106" s="222" t="s">
        <v>93</v>
      </c>
      <c r="L106" s="31"/>
    </row>
    <row r="107" spans="1:12" x14ac:dyDescent="0.2">
      <c r="A107" s="159"/>
      <c r="B107" s="160"/>
      <c r="C107" s="161">
        <v>11</v>
      </c>
      <c r="D107" s="162" t="s">
        <v>169</v>
      </c>
      <c r="E107" s="207">
        <f>SUM(E108:E109)</f>
        <v>16000</v>
      </c>
      <c r="F107" s="348">
        <f>SUM(F108,F109)</f>
        <v>16000</v>
      </c>
      <c r="G107" s="348">
        <f>SUM(G108,G109)</f>
        <v>16000</v>
      </c>
      <c r="H107" s="348">
        <f>SUM(H108,H109)</f>
        <v>11136.25</v>
      </c>
      <c r="I107" s="223" t="s">
        <v>93</v>
      </c>
      <c r="J107" s="223">
        <f>H107/G107*100</f>
        <v>69.6015625</v>
      </c>
      <c r="L107" s="31"/>
    </row>
    <row r="108" spans="1:12" x14ac:dyDescent="0.2">
      <c r="A108" s="150"/>
      <c r="B108" s="151">
        <v>32</v>
      </c>
      <c r="C108" s="150"/>
      <c r="D108" s="148" t="s">
        <v>36</v>
      </c>
      <c r="E108" s="204">
        <v>5941.59</v>
      </c>
      <c r="F108" s="149">
        <v>6000</v>
      </c>
      <c r="G108" s="149">
        <v>6000</v>
      </c>
      <c r="H108" s="149">
        <v>5296.25</v>
      </c>
      <c r="I108" s="222" t="s">
        <v>93</v>
      </c>
      <c r="J108" s="222" t="s">
        <v>93</v>
      </c>
      <c r="L108" s="31"/>
    </row>
    <row r="109" spans="1:12" x14ac:dyDescent="0.2">
      <c r="A109" s="150"/>
      <c r="B109" s="151">
        <v>42</v>
      </c>
      <c r="C109" s="150"/>
      <c r="D109" s="148" t="s">
        <v>81</v>
      </c>
      <c r="E109" s="204">
        <v>10058.41</v>
      </c>
      <c r="F109" s="149">
        <v>10000</v>
      </c>
      <c r="G109" s="149">
        <v>10000</v>
      </c>
      <c r="H109" s="149">
        <v>5840</v>
      </c>
      <c r="I109" s="222"/>
      <c r="J109" s="222"/>
      <c r="L109" s="31"/>
    </row>
    <row r="110" spans="1:12" x14ac:dyDescent="0.2">
      <c r="A110" s="163"/>
      <c r="B110" s="164"/>
      <c r="C110" s="164">
        <v>621</v>
      </c>
      <c r="D110" s="165" t="s">
        <v>79</v>
      </c>
      <c r="E110" s="158">
        <f t="shared" ref="E110:F110" si="12">SUM(E111:E113)</f>
        <v>0</v>
      </c>
      <c r="F110" s="158">
        <f t="shared" si="12"/>
        <v>330000</v>
      </c>
      <c r="G110" s="158">
        <f>SUM(G111:G113)</f>
        <v>324953</v>
      </c>
      <c r="H110" s="158">
        <f>SUM(H111:H113)</f>
        <v>37581.26</v>
      </c>
      <c r="I110" s="223" t="s">
        <v>93</v>
      </c>
      <c r="J110" s="223">
        <f t="shared" si="11"/>
        <v>11.565137112136217</v>
      </c>
      <c r="L110" s="31"/>
    </row>
    <row r="111" spans="1:12" x14ac:dyDescent="0.2">
      <c r="A111" s="361"/>
      <c r="B111" s="362">
        <v>32</v>
      </c>
      <c r="C111" s="362"/>
      <c r="D111" s="363" t="s">
        <v>36</v>
      </c>
      <c r="E111" s="364"/>
      <c r="F111" s="365"/>
      <c r="G111" s="365">
        <v>13000</v>
      </c>
      <c r="H111" s="365">
        <v>12093.68</v>
      </c>
      <c r="I111" s="366"/>
      <c r="J111" s="366"/>
      <c r="L111" s="31"/>
    </row>
    <row r="112" spans="1:12" x14ac:dyDescent="0.2">
      <c r="A112" s="150"/>
      <c r="B112" s="151">
        <v>42</v>
      </c>
      <c r="C112" s="150"/>
      <c r="D112" s="148" t="s">
        <v>81</v>
      </c>
      <c r="E112" s="204"/>
      <c r="F112" s="149">
        <v>0</v>
      </c>
      <c r="G112" s="149">
        <v>27149.9</v>
      </c>
      <c r="H112" s="149">
        <v>25487.58</v>
      </c>
      <c r="I112" s="222" t="s">
        <v>93</v>
      </c>
      <c r="J112" s="222">
        <f t="shared" si="11"/>
        <v>93.877251849914728</v>
      </c>
      <c r="L112" s="31"/>
    </row>
    <row r="113" spans="1:12" x14ac:dyDescent="0.2">
      <c r="A113" s="150"/>
      <c r="B113" s="151">
        <v>45</v>
      </c>
      <c r="C113" s="150"/>
      <c r="D113" s="152" t="s">
        <v>80</v>
      </c>
      <c r="E113" s="205"/>
      <c r="F113" s="149">
        <v>330000</v>
      </c>
      <c r="G113" s="149">
        <v>284803.09999999998</v>
      </c>
      <c r="H113" s="149"/>
      <c r="I113" s="222" t="s">
        <v>93</v>
      </c>
      <c r="J113" s="222">
        <f t="shared" si="11"/>
        <v>0</v>
      </c>
      <c r="L113" s="27"/>
    </row>
    <row r="114" spans="1:12" x14ac:dyDescent="0.2">
      <c r="A114" s="65">
        <v>3</v>
      </c>
      <c r="B114" s="66"/>
      <c r="C114" s="66"/>
      <c r="D114" s="74" t="s">
        <v>58</v>
      </c>
      <c r="E114" s="91">
        <f>SUM(E42,E47,E57,E77,E84,E95,E108)</f>
        <v>1183854.8100000003</v>
      </c>
      <c r="F114" s="91">
        <f t="shared" ref="F114" si="13">SUM(F111,F108,F95,F92,F84,F77,F57,F42)</f>
        <v>1162648</v>
      </c>
      <c r="G114" s="91">
        <f>SUM(G111,G108,G95,G92,G84,G77,G57,G42)</f>
        <v>1526998.5</v>
      </c>
      <c r="H114" s="91">
        <f>SUM(H42,H47,H51,H56,H57,H77,H84,H92,H95,H106,H108,H111)</f>
        <v>1529668.97</v>
      </c>
      <c r="I114" s="224">
        <f t="shared" si="10"/>
        <v>129.21085905796164</v>
      </c>
      <c r="J114" s="224">
        <f t="shared" si="11"/>
        <v>100.17488360335651</v>
      </c>
    </row>
    <row r="115" spans="1:12" x14ac:dyDescent="0.2">
      <c r="A115" s="65">
        <v>4</v>
      </c>
      <c r="B115" s="66"/>
      <c r="C115" s="66"/>
      <c r="D115" s="74" t="s">
        <v>58</v>
      </c>
      <c r="E115" s="77">
        <f t="shared" ref="E115:F115" si="14">SUM(E113,E112,E109,E93,E87,E86,E80)</f>
        <v>16395.559999999998</v>
      </c>
      <c r="F115" s="77">
        <f t="shared" si="14"/>
        <v>373357</v>
      </c>
      <c r="G115" s="77">
        <f>SUM(G113,G112,G109,G93,G87,G86,G80)</f>
        <v>395060.1</v>
      </c>
      <c r="H115" s="77">
        <f>SUM(H113,H112,H109,H93,H87,H86,H80)</f>
        <v>89399.679999999993</v>
      </c>
      <c r="I115" s="224">
        <f t="shared" si="10"/>
        <v>545.26762123404148</v>
      </c>
      <c r="J115" s="224">
        <f t="shared" si="11"/>
        <v>22.629387275505675</v>
      </c>
    </row>
    <row r="116" spans="1:12" x14ac:dyDescent="0.2">
      <c r="A116" s="67"/>
      <c r="B116" s="68"/>
      <c r="C116" s="68"/>
      <c r="D116" s="75" t="s">
        <v>59</v>
      </c>
      <c r="E116" s="208">
        <f>SUM(E114,E115)</f>
        <v>1200250.3700000003</v>
      </c>
      <c r="F116" s="78">
        <f>F114+F115</f>
        <v>1536005</v>
      </c>
      <c r="G116" s="78">
        <f>G114+G115</f>
        <v>1922058.6</v>
      </c>
      <c r="H116" s="92">
        <f>SUM(H114:H115)</f>
        <v>1619068.65</v>
      </c>
      <c r="I116" s="223">
        <f t="shared" si="10"/>
        <v>134.89424294032915</v>
      </c>
      <c r="J116" s="223">
        <f t="shared" si="11"/>
        <v>84.236175213388393</v>
      </c>
    </row>
    <row r="117" spans="1:12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</row>
    <row r="118" spans="1:12" x14ac:dyDescent="0.2">
      <c r="A118" s="37"/>
      <c r="B118" s="37"/>
      <c r="C118" s="37"/>
      <c r="D118" s="95"/>
      <c r="E118" s="95"/>
      <c r="F118" s="37"/>
      <c r="G118" s="37"/>
      <c r="H118" s="37"/>
      <c r="I118" s="37"/>
      <c r="J118" s="37"/>
    </row>
    <row r="119" spans="1:12" x14ac:dyDescent="0.2">
      <c r="A119" s="86"/>
      <c r="B119" s="86"/>
      <c r="C119" s="86"/>
      <c r="D119" s="58"/>
      <c r="E119" s="58"/>
      <c r="F119" s="38"/>
      <c r="G119" s="38"/>
      <c r="H119" s="38"/>
      <c r="I119" s="38"/>
      <c r="J119" s="38"/>
    </row>
    <row r="120" spans="1:12" x14ac:dyDescent="0.2">
      <c r="A120" s="37"/>
      <c r="B120" s="37"/>
      <c r="C120" s="37"/>
      <c r="D120" s="38"/>
      <c r="E120" s="38"/>
      <c r="F120" s="93"/>
      <c r="G120" s="38"/>
      <c r="H120" s="38"/>
      <c r="I120" s="38"/>
      <c r="J120" s="38"/>
    </row>
    <row r="121" spans="1:12" x14ac:dyDescent="0.2">
      <c r="D121" s="30"/>
      <c r="E121" s="30"/>
      <c r="F121" s="94"/>
      <c r="G121" s="30"/>
      <c r="H121" s="30"/>
      <c r="I121" s="30"/>
      <c r="J121" s="30"/>
    </row>
    <row r="122" spans="1:12" x14ac:dyDescent="0.2">
      <c r="D122" s="38"/>
      <c r="E122" s="38"/>
      <c r="F122" s="30"/>
      <c r="G122" s="30"/>
      <c r="H122" s="30"/>
      <c r="I122" s="30"/>
      <c r="J122" s="30"/>
    </row>
    <row r="123" spans="1:12" x14ac:dyDescent="0.2">
      <c r="D123" s="30"/>
      <c r="E123" s="30"/>
      <c r="F123" s="30"/>
      <c r="G123" s="30"/>
      <c r="H123" s="30"/>
      <c r="I123" s="30"/>
      <c r="J123" s="30"/>
    </row>
    <row r="124" spans="1:12" x14ac:dyDescent="0.2">
      <c r="D124" s="30"/>
      <c r="E124" s="30"/>
      <c r="F124" s="30"/>
      <c r="G124" s="30"/>
      <c r="H124" s="30"/>
      <c r="I124" s="30"/>
      <c r="J124" s="30"/>
    </row>
    <row r="125" spans="1:12" x14ac:dyDescent="0.2">
      <c r="D125" s="30"/>
      <c r="E125" s="30"/>
      <c r="F125" s="30"/>
      <c r="G125" s="30"/>
      <c r="H125" s="30"/>
      <c r="I125" s="30"/>
      <c r="J125" s="30"/>
    </row>
    <row r="126" spans="1:12" x14ac:dyDescent="0.2">
      <c r="D126" s="30"/>
      <c r="E126" s="30"/>
      <c r="F126" s="30"/>
      <c r="G126" s="30"/>
      <c r="H126" s="30"/>
      <c r="I126" s="30"/>
      <c r="J126" s="30"/>
    </row>
    <row r="127" spans="1:12" x14ac:dyDescent="0.2">
      <c r="D127" s="30"/>
      <c r="E127" s="30"/>
      <c r="F127" s="30"/>
      <c r="G127" s="30"/>
      <c r="H127" s="30"/>
      <c r="I127" s="30"/>
      <c r="J127" s="30"/>
    </row>
    <row r="128" spans="1:12" x14ac:dyDescent="0.2">
      <c r="D128" s="30"/>
      <c r="E128" s="30"/>
      <c r="F128" s="30"/>
      <c r="G128" s="30"/>
      <c r="H128" s="30"/>
      <c r="I128" s="30"/>
      <c r="J128" s="30"/>
    </row>
    <row r="129" spans="4:10" x14ac:dyDescent="0.2">
      <c r="D129" s="30"/>
      <c r="E129" s="30"/>
      <c r="F129" s="35"/>
      <c r="G129" s="30"/>
      <c r="H129" s="30"/>
      <c r="I129" s="30"/>
      <c r="J129" s="30"/>
    </row>
    <row r="130" spans="4:10" x14ac:dyDescent="0.2">
      <c r="F130" s="30"/>
      <c r="G130" s="30"/>
      <c r="H130" s="30"/>
      <c r="I130" s="30"/>
      <c r="J130" s="30"/>
    </row>
    <row r="131" spans="4:10" x14ac:dyDescent="0.2">
      <c r="F131" s="30"/>
      <c r="G131" s="33"/>
      <c r="H131" s="33"/>
      <c r="I131" s="33"/>
      <c r="J131" s="33"/>
    </row>
    <row r="132" spans="4:10" x14ac:dyDescent="0.2">
      <c r="F132" s="35"/>
      <c r="G132" s="33"/>
      <c r="H132" s="33"/>
      <c r="I132" s="33"/>
      <c r="J132" s="33"/>
    </row>
    <row r="133" spans="4:10" x14ac:dyDescent="0.2">
      <c r="F133" s="35"/>
      <c r="G133" s="33"/>
      <c r="H133" s="33"/>
      <c r="I133" s="33"/>
      <c r="J133" s="33"/>
    </row>
    <row r="134" spans="4:10" x14ac:dyDescent="0.2">
      <c r="F134" s="30"/>
      <c r="G134" s="33"/>
      <c r="H134" s="33"/>
      <c r="I134" s="33"/>
      <c r="J134" s="33"/>
    </row>
    <row r="135" spans="4:10" x14ac:dyDescent="0.2">
      <c r="F135" s="30"/>
      <c r="G135" s="30"/>
      <c r="H135" s="30"/>
      <c r="I135" s="30"/>
      <c r="J135" s="30"/>
    </row>
    <row r="136" spans="4:10" x14ac:dyDescent="0.2">
      <c r="F136" s="30"/>
      <c r="G136" s="30"/>
      <c r="H136" s="30"/>
      <c r="I136" s="30"/>
      <c r="J136" s="30"/>
    </row>
    <row r="138" spans="4:10" x14ac:dyDescent="0.2">
      <c r="G138" s="30"/>
      <c r="H138" s="30"/>
      <c r="I138" s="30"/>
      <c r="J138" s="30"/>
    </row>
    <row r="139" spans="4:10" x14ac:dyDescent="0.2">
      <c r="G139" s="30"/>
      <c r="H139" s="30"/>
      <c r="I139" s="30"/>
      <c r="J139" s="30"/>
    </row>
    <row r="140" spans="4:10" x14ac:dyDescent="0.2">
      <c r="G140" s="30"/>
      <c r="H140" s="30"/>
      <c r="I140" s="30"/>
      <c r="J140" s="30"/>
    </row>
  </sheetData>
  <mergeCells count="7">
    <mergeCell ref="A37:G37"/>
    <mergeCell ref="A1:G1"/>
    <mergeCell ref="A2:G2"/>
    <mergeCell ref="A3:G3"/>
    <mergeCell ref="A5:G5"/>
    <mergeCell ref="A7:G7"/>
    <mergeCell ref="D6:F6"/>
  </mergeCells>
  <pageMargins left="0.25" right="0.25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7"/>
  <sheetViews>
    <sheetView workbookViewId="0">
      <selection activeCell="E14" sqref="E14"/>
    </sheetView>
  </sheetViews>
  <sheetFormatPr defaultRowHeight="14.25" x14ac:dyDescent="0.2"/>
  <cols>
    <col min="1" max="1" width="32.25" customWidth="1"/>
    <col min="2" max="2" width="14.25" customWidth="1"/>
    <col min="3" max="4" width="15" customWidth="1"/>
    <col min="5" max="5" width="15.75" customWidth="1"/>
    <col min="6" max="6" width="14" customWidth="1"/>
    <col min="7" max="7" width="11.625" customWidth="1"/>
  </cols>
  <sheetData>
    <row r="1" spans="1:7" ht="50.1" customHeight="1" x14ac:dyDescent="0.2">
      <c r="A1" s="385" t="s">
        <v>184</v>
      </c>
      <c r="B1" s="385"/>
      <c r="C1" s="385"/>
      <c r="D1" s="385"/>
    </row>
    <row r="2" spans="1:7" ht="18" customHeight="1" x14ac:dyDescent="0.2">
      <c r="A2" s="414" t="s">
        <v>89</v>
      </c>
      <c r="B2" s="414"/>
      <c r="C2" s="414"/>
      <c r="D2" s="414"/>
    </row>
    <row r="3" spans="1:7" ht="15.75" x14ac:dyDescent="0.2">
      <c r="A3" s="385" t="s">
        <v>33</v>
      </c>
      <c r="B3" s="385"/>
      <c r="C3" s="385"/>
      <c r="D3" s="385"/>
    </row>
    <row r="4" spans="1:7" ht="18" x14ac:dyDescent="0.2">
      <c r="A4" s="4"/>
      <c r="B4" s="4"/>
      <c r="C4" s="4"/>
      <c r="D4" s="4"/>
    </row>
    <row r="5" spans="1:7" ht="18" customHeight="1" x14ac:dyDescent="0.2">
      <c r="A5" s="385" t="s">
        <v>13</v>
      </c>
      <c r="B5" s="385"/>
      <c r="C5" s="385"/>
      <c r="D5" s="385"/>
    </row>
    <row r="6" spans="1:7" ht="18" x14ac:dyDescent="0.2">
      <c r="A6" s="4"/>
      <c r="B6" s="4"/>
      <c r="C6" s="4"/>
      <c r="D6" s="4"/>
    </row>
    <row r="7" spans="1:7" ht="15.75" customHeight="1" x14ac:dyDescent="0.2">
      <c r="A7" s="385" t="s">
        <v>24</v>
      </c>
      <c r="B7" s="385"/>
      <c r="C7" s="385"/>
      <c r="D7" s="385"/>
    </row>
    <row r="8" spans="1:7" ht="18" x14ac:dyDescent="0.2">
      <c r="A8" s="4"/>
      <c r="B8" s="4"/>
      <c r="C8" s="4"/>
      <c r="D8" s="4"/>
    </row>
    <row r="9" spans="1:7" ht="25.5" x14ac:dyDescent="0.2">
      <c r="A9" s="21" t="s">
        <v>25</v>
      </c>
      <c r="B9" s="20" t="s">
        <v>182</v>
      </c>
      <c r="C9" s="20" t="s">
        <v>164</v>
      </c>
      <c r="D9" s="21" t="s">
        <v>177</v>
      </c>
      <c r="E9" s="229" t="s">
        <v>179</v>
      </c>
      <c r="F9" s="230" t="s">
        <v>100</v>
      </c>
      <c r="G9" s="230" t="s">
        <v>100</v>
      </c>
    </row>
    <row r="10" spans="1:7" x14ac:dyDescent="0.2">
      <c r="A10" s="3">
        <v>1</v>
      </c>
      <c r="B10" s="231">
        <v>2</v>
      </c>
      <c r="C10" s="231">
        <v>3</v>
      </c>
      <c r="D10" s="3">
        <v>4</v>
      </c>
      <c r="E10" s="232">
        <v>5</v>
      </c>
      <c r="F10" s="233">
        <v>6</v>
      </c>
      <c r="G10" s="233">
        <v>7</v>
      </c>
    </row>
    <row r="11" spans="1:7" x14ac:dyDescent="0.2">
      <c r="A11" s="21"/>
      <c r="B11" s="20"/>
      <c r="C11" s="20"/>
      <c r="D11" s="21"/>
      <c r="E11" s="229"/>
      <c r="F11" s="230" t="s">
        <v>101</v>
      </c>
      <c r="G11" s="230" t="s">
        <v>102</v>
      </c>
    </row>
    <row r="12" spans="1:7" ht="15.75" customHeight="1" x14ac:dyDescent="0.2">
      <c r="A12" s="56" t="s">
        <v>26</v>
      </c>
      <c r="B12" s="241">
        <f>SUM(B14)</f>
        <v>1200250.3700000003</v>
      </c>
      <c r="C12" s="234">
        <f>C14</f>
        <v>1536005</v>
      </c>
      <c r="D12" s="235">
        <f>D14</f>
        <v>1922058.6</v>
      </c>
      <c r="E12" s="240">
        <f>SUM(E14)</f>
        <v>1619068.65</v>
      </c>
      <c r="F12" s="247">
        <f>E12/B12*100</f>
        <v>134.89424294032915</v>
      </c>
      <c r="G12" s="247">
        <f>E12/D12*100</f>
        <v>84.236175213388393</v>
      </c>
    </row>
    <row r="13" spans="1:7" ht="15.75" customHeight="1" x14ac:dyDescent="0.2">
      <c r="A13" s="10" t="s">
        <v>63</v>
      </c>
      <c r="B13" s="236"/>
      <c r="C13" s="237"/>
      <c r="D13" s="238"/>
      <c r="E13" s="239"/>
      <c r="F13" s="248"/>
      <c r="G13" s="248"/>
    </row>
    <row r="14" spans="1:7" x14ac:dyDescent="0.2">
      <c r="A14" s="15" t="s">
        <v>64</v>
      </c>
      <c r="B14" s="246">
        <f>SUM(' Račun prihoda i rashoda'!E116)</f>
        <v>1200250.3700000003</v>
      </c>
      <c r="C14" s="238">
        <v>1536005</v>
      </c>
      <c r="D14" s="238">
        <f>SUM(' Račun prihoda i rashoda'!G116)</f>
        <v>1922058.6</v>
      </c>
      <c r="E14" s="239">
        <f>SUM(' Račun prihoda i rashoda'!H116)</f>
        <v>1619068.65</v>
      </c>
      <c r="F14" s="248">
        <f>E14/B14*100</f>
        <v>134.89424294032915</v>
      </c>
      <c r="G14" s="248">
        <f>E14/D14*100</f>
        <v>84.236175213388393</v>
      </c>
    </row>
    <row r="15" spans="1:7" x14ac:dyDescent="0.2">
      <c r="A15" s="14" t="s">
        <v>65</v>
      </c>
      <c r="B15" s="226"/>
      <c r="C15" s="60"/>
      <c r="D15" s="61"/>
      <c r="E15" s="228"/>
      <c r="F15" s="228"/>
      <c r="G15" s="228"/>
    </row>
    <row r="16" spans="1:7" x14ac:dyDescent="0.2">
      <c r="A16" s="10" t="s">
        <v>27</v>
      </c>
      <c r="B16" s="225"/>
      <c r="C16" s="60"/>
      <c r="D16" s="61"/>
      <c r="E16" s="228"/>
      <c r="F16" s="228"/>
      <c r="G16" s="228"/>
    </row>
    <row r="17" spans="1:7" ht="25.5" x14ac:dyDescent="0.2">
      <c r="A17" s="16" t="s">
        <v>28</v>
      </c>
      <c r="B17" s="227"/>
      <c r="C17" s="60"/>
      <c r="D17" s="61"/>
      <c r="E17" s="228"/>
      <c r="F17" s="228"/>
      <c r="G17" s="228"/>
    </row>
  </sheetData>
  <mergeCells count="5">
    <mergeCell ref="A1:D1"/>
    <mergeCell ref="A3:D3"/>
    <mergeCell ref="A5:D5"/>
    <mergeCell ref="A7:D7"/>
    <mergeCell ref="A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4"/>
  <sheetViews>
    <sheetView workbookViewId="0">
      <selection activeCell="E7" sqref="E7"/>
    </sheetView>
  </sheetViews>
  <sheetFormatPr defaultRowHeight="14.25" x14ac:dyDescent="0.2"/>
  <cols>
    <col min="1" max="1" width="7.375" customWidth="1"/>
    <col min="2" max="2" width="8.375" customWidth="1"/>
    <col min="3" max="3" width="5.375" customWidth="1"/>
    <col min="4" max="4" width="25.25" customWidth="1"/>
    <col min="5" max="5" width="14.875" customWidth="1"/>
    <col min="6" max="6" width="15.75" customWidth="1"/>
    <col min="7" max="7" width="14.375" customWidth="1"/>
    <col min="8" max="8" width="14.25" customWidth="1"/>
  </cols>
  <sheetData>
    <row r="1" spans="1:10" ht="50.1" customHeight="1" x14ac:dyDescent="0.2">
      <c r="A1" s="385" t="s">
        <v>184</v>
      </c>
      <c r="B1" s="385"/>
      <c r="C1" s="385"/>
      <c r="D1" s="385"/>
      <c r="E1" s="385"/>
      <c r="F1" s="385"/>
      <c r="G1" s="385"/>
    </row>
    <row r="2" spans="1:10" ht="18" customHeight="1" x14ac:dyDescent="0.2">
      <c r="A2" s="4"/>
      <c r="B2" s="4"/>
      <c r="C2" s="4"/>
      <c r="D2" s="4"/>
      <c r="E2" s="4"/>
      <c r="F2" s="4"/>
      <c r="G2" s="4"/>
    </row>
    <row r="3" spans="1:10" ht="15.75" x14ac:dyDescent="0.2">
      <c r="A3" s="385" t="s">
        <v>33</v>
      </c>
      <c r="B3" s="385"/>
      <c r="C3" s="385"/>
      <c r="D3" s="385"/>
      <c r="E3" s="385"/>
      <c r="F3" s="385"/>
      <c r="G3" s="385"/>
    </row>
    <row r="4" spans="1:10" ht="18" x14ac:dyDescent="0.2">
      <c r="A4" s="4"/>
      <c r="B4" s="4"/>
      <c r="C4" s="4"/>
      <c r="D4" s="4"/>
      <c r="E4" s="4"/>
      <c r="F4" s="4"/>
      <c r="G4" s="4"/>
    </row>
    <row r="5" spans="1:10" ht="18" customHeight="1" x14ac:dyDescent="0.25">
      <c r="A5" s="385" t="s">
        <v>29</v>
      </c>
      <c r="B5" s="386"/>
      <c r="C5" s="386"/>
      <c r="D5" s="386"/>
      <c r="E5" s="386"/>
      <c r="F5" s="386"/>
      <c r="G5" s="386"/>
    </row>
    <row r="6" spans="1:10" ht="18" x14ac:dyDescent="0.2">
      <c r="A6" s="4"/>
      <c r="B6" s="4"/>
      <c r="C6" s="4"/>
      <c r="D6" s="4"/>
      <c r="E6" s="4"/>
      <c r="F6" s="4"/>
      <c r="G6" s="4"/>
    </row>
    <row r="7" spans="1:10" ht="25.5" x14ac:dyDescent="0.2">
      <c r="A7" s="21" t="s">
        <v>14</v>
      </c>
      <c r="B7" s="20" t="s">
        <v>15</v>
      </c>
      <c r="C7" s="20" t="s">
        <v>16</v>
      </c>
      <c r="D7" s="20" t="s">
        <v>46</v>
      </c>
      <c r="E7" s="20" t="s">
        <v>182</v>
      </c>
      <c r="F7" s="20" t="s">
        <v>164</v>
      </c>
      <c r="G7" s="21" t="s">
        <v>177</v>
      </c>
      <c r="H7" s="277" t="s">
        <v>179</v>
      </c>
      <c r="I7" s="278" t="s">
        <v>100</v>
      </c>
      <c r="J7" s="278" t="s">
        <v>100</v>
      </c>
    </row>
    <row r="8" spans="1:10" ht="25.5" x14ac:dyDescent="0.2">
      <c r="A8" s="80">
        <v>8</v>
      </c>
      <c r="B8" s="80"/>
      <c r="C8" s="80"/>
      <c r="D8" s="80" t="s">
        <v>30</v>
      </c>
      <c r="E8" s="271"/>
      <c r="F8" s="81"/>
      <c r="G8" s="82"/>
      <c r="H8" s="279"/>
      <c r="I8" s="279"/>
      <c r="J8" s="279"/>
    </row>
    <row r="9" spans="1:10" x14ac:dyDescent="0.2">
      <c r="A9" s="10"/>
      <c r="B9" s="13">
        <v>84</v>
      </c>
      <c r="C9" s="13"/>
      <c r="D9" s="13" t="s">
        <v>37</v>
      </c>
      <c r="E9" s="272"/>
      <c r="F9" s="8"/>
      <c r="G9" s="9"/>
      <c r="H9" s="228"/>
      <c r="I9" s="228"/>
      <c r="J9" s="228"/>
    </row>
    <row r="10" spans="1:10" ht="25.5" x14ac:dyDescent="0.2">
      <c r="A10" s="11"/>
      <c r="B10" s="11"/>
      <c r="C10" s="12">
        <v>81</v>
      </c>
      <c r="D10" s="15" t="s">
        <v>38</v>
      </c>
      <c r="E10" s="273"/>
      <c r="F10" s="8"/>
      <c r="G10" s="9"/>
      <c r="H10" s="228"/>
      <c r="I10" s="228"/>
      <c r="J10" s="228"/>
    </row>
    <row r="11" spans="1:10" ht="25.5" x14ac:dyDescent="0.2">
      <c r="A11" s="83">
        <v>5</v>
      </c>
      <c r="B11" s="83"/>
      <c r="C11" s="83"/>
      <c r="D11" s="84" t="s">
        <v>31</v>
      </c>
      <c r="E11" s="274"/>
      <c r="F11" s="81"/>
      <c r="G11" s="82"/>
      <c r="H11" s="279"/>
      <c r="I11" s="279"/>
      <c r="J11" s="279"/>
    </row>
    <row r="12" spans="1:10" ht="25.5" x14ac:dyDescent="0.2">
      <c r="A12" s="13"/>
      <c r="B12" s="13">
        <v>54</v>
      </c>
      <c r="C12" s="13"/>
      <c r="D12" s="23" t="s">
        <v>39</v>
      </c>
      <c r="E12" s="275"/>
      <c r="F12" s="8"/>
      <c r="G12" s="9"/>
      <c r="H12" s="228"/>
      <c r="I12" s="228"/>
      <c r="J12" s="228"/>
    </row>
    <row r="13" spans="1:10" x14ac:dyDescent="0.2">
      <c r="A13" s="13"/>
      <c r="B13" s="13"/>
      <c r="C13" s="12">
        <v>11</v>
      </c>
      <c r="D13" s="12" t="s">
        <v>18</v>
      </c>
      <c r="E13" s="276"/>
      <c r="F13" s="8"/>
      <c r="G13" s="9"/>
      <c r="H13" s="228"/>
      <c r="I13" s="228"/>
      <c r="J13" s="228"/>
    </row>
    <row r="14" spans="1:10" x14ac:dyDescent="0.2">
      <c r="A14" s="13"/>
      <c r="B14" s="13"/>
      <c r="C14" s="12">
        <v>31</v>
      </c>
      <c r="D14" s="12" t="s">
        <v>40</v>
      </c>
      <c r="E14" s="276"/>
      <c r="F14" s="8"/>
      <c r="G14" s="9"/>
      <c r="H14" s="228"/>
      <c r="I14" s="228"/>
      <c r="J14" s="228"/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31"/>
  <sheetViews>
    <sheetView topLeftCell="A80" zoomScale="80" zoomScaleNormal="80" workbookViewId="0">
      <selection activeCell="M77" sqref="M77"/>
    </sheetView>
  </sheetViews>
  <sheetFormatPr defaultRowHeight="14.25" x14ac:dyDescent="0.2"/>
  <cols>
    <col min="1" max="1" width="7.375" customWidth="1"/>
    <col min="2" max="2" width="8.375" customWidth="1"/>
    <col min="3" max="3" width="13.25" customWidth="1"/>
    <col min="4" max="4" width="29.875" customWidth="1"/>
    <col min="5" max="5" width="22.375" customWidth="1"/>
    <col min="6" max="6" width="20.625" customWidth="1"/>
    <col min="7" max="7" width="20.625" hidden="1" customWidth="1"/>
    <col min="8" max="8" width="20.625" customWidth="1"/>
    <col min="9" max="9" width="21.875" customWidth="1"/>
    <col min="10" max="10" width="19.625" customWidth="1"/>
    <col min="11" max="11" width="18.25" customWidth="1"/>
    <col min="12" max="12" width="13.25" customWidth="1"/>
  </cols>
  <sheetData>
    <row r="1" spans="1:12" ht="54.95" customHeight="1" x14ac:dyDescent="0.2">
      <c r="A1" s="437" t="s">
        <v>184</v>
      </c>
      <c r="B1" s="437"/>
      <c r="C1" s="437"/>
      <c r="D1" s="437"/>
      <c r="E1" s="437"/>
      <c r="F1" s="437"/>
      <c r="G1" s="437"/>
      <c r="H1" s="437"/>
    </row>
    <row r="2" spans="1:12" ht="18.75" x14ac:dyDescent="0.2">
      <c r="A2" s="442" t="s">
        <v>89</v>
      </c>
      <c r="B2" s="443"/>
      <c r="C2" s="443"/>
      <c r="D2" s="443"/>
      <c r="E2" s="443"/>
      <c r="F2" s="443"/>
      <c r="G2" s="443"/>
      <c r="H2" s="443"/>
      <c r="I2" s="292"/>
      <c r="J2" s="292"/>
      <c r="K2" s="293"/>
    </row>
    <row r="3" spans="1:12" ht="18" customHeight="1" x14ac:dyDescent="0.25">
      <c r="A3" s="385" t="s">
        <v>32</v>
      </c>
      <c r="B3" s="386"/>
      <c r="C3" s="386"/>
      <c r="D3" s="386"/>
      <c r="E3" s="386"/>
      <c r="F3" s="386"/>
      <c r="G3" s="386"/>
      <c r="H3" s="386"/>
    </row>
    <row r="4" spans="1:12" ht="18" x14ac:dyDescent="0.2">
      <c r="A4" s="4"/>
      <c r="B4" s="4"/>
      <c r="C4" s="4"/>
      <c r="D4" s="444" t="s">
        <v>167</v>
      </c>
      <c r="E4" s="444"/>
      <c r="F4" s="444"/>
      <c r="G4" s="4"/>
      <c r="H4" s="4"/>
    </row>
    <row r="5" spans="1:12" ht="30.75" customHeight="1" x14ac:dyDescent="0.2">
      <c r="A5" s="438" t="s">
        <v>34</v>
      </c>
      <c r="B5" s="439"/>
      <c r="C5" s="440"/>
      <c r="D5" s="20" t="s">
        <v>35</v>
      </c>
      <c r="E5" s="258" t="s">
        <v>182</v>
      </c>
      <c r="F5" s="258" t="s">
        <v>164</v>
      </c>
      <c r="G5" s="259" t="s">
        <v>60</v>
      </c>
      <c r="H5" s="260" t="s">
        <v>177</v>
      </c>
      <c r="I5" s="261" t="s">
        <v>179</v>
      </c>
      <c r="J5" s="262" t="s">
        <v>100</v>
      </c>
      <c r="K5" s="263" t="s">
        <v>100</v>
      </c>
    </row>
    <row r="6" spans="1:12" ht="31.5" x14ac:dyDescent="0.25">
      <c r="A6" s="441" t="s">
        <v>66</v>
      </c>
      <c r="B6" s="441"/>
      <c r="C6" s="441"/>
      <c r="D6" s="88" t="s">
        <v>67</v>
      </c>
      <c r="E6" s="268">
        <v>2</v>
      </c>
      <c r="F6" s="269">
        <v>3</v>
      </c>
      <c r="G6" s="269"/>
      <c r="H6" s="269">
        <v>4</v>
      </c>
      <c r="I6" s="270">
        <v>5</v>
      </c>
      <c r="J6" s="270">
        <v>6</v>
      </c>
      <c r="K6" s="270">
        <v>7</v>
      </c>
    </row>
    <row r="7" spans="1:12" ht="15.75" x14ac:dyDescent="0.25">
      <c r="A7" s="87"/>
      <c r="B7" s="87"/>
      <c r="C7" s="87"/>
      <c r="D7" s="88"/>
      <c r="E7" s="268"/>
      <c r="F7" s="269"/>
      <c r="G7" s="269"/>
      <c r="H7" s="269"/>
      <c r="I7" s="285"/>
      <c r="J7" s="270" t="s">
        <v>101</v>
      </c>
      <c r="K7" s="270" t="s">
        <v>102</v>
      </c>
    </row>
    <row r="8" spans="1:12" x14ac:dyDescent="0.2">
      <c r="A8" s="433" t="s">
        <v>68</v>
      </c>
      <c r="B8" s="433"/>
      <c r="C8" s="433"/>
      <c r="D8" s="166" t="s">
        <v>69</v>
      </c>
      <c r="E8" s="264"/>
      <c r="F8" s="265"/>
      <c r="G8" s="265"/>
      <c r="H8" s="266"/>
      <c r="I8" s="286"/>
      <c r="J8" s="267"/>
      <c r="K8" s="267"/>
    </row>
    <row r="9" spans="1:12" x14ac:dyDescent="0.2">
      <c r="A9" s="430" t="s">
        <v>77</v>
      </c>
      <c r="B9" s="430"/>
      <c r="C9" s="430"/>
      <c r="D9" s="36" t="s">
        <v>70</v>
      </c>
      <c r="E9" s="36"/>
      <c r="F9" s="60"/>
      <c r="G9" s="61"/>
      <c r="H9" s="249"/>
      <c r="I9" s="239"/>
      <c r="J9" s="228"/>
      <c r="K9" s="228"/>
    </row>
    <row r="10" spans="1:12" x14ac:dyDescent="0.2">
      <c r="A10" s="431">
        <v>3</v>
      </c>
      <c r="B10" s="431"/>
      <c r="C10" s="431"/>
      <c r="D10" s="43" t="s">
        <v>21</v>
      </c>
      <c r="E10" s="43"/>
      <c r="F10" s="62">
        <f>SUM(F11:F12)</f>
        <v>3145</v>
      </c>
      <c r="G10" s="62"/>
      <c r="H10" s="250">
        <f>SUM(H11:H12)</f>
        <v>17038.5</v>
      </c>
      <c r="I10" s="250">
        <f>SUM(I11:I12)</f>
        <v>16897.38</v>
      </c>
      <c r="J10" s="257"/>
      <c r="K10" s="283">
        <f>I10/H10*100</f>
        <v>99.17175807729555</v>
      </c>
    </row>
    <row r="11" spans="1:12" x14ac:dyDescent="0.2">
      <c r="A11" s="432">
        <v>32</v>
      </c>
      <c r="B11" s="432"/>
      <c r="C11" s="432"/>
      <c r="D11" s="45" t="s">
        <v>36</v>
      </c>
      <c r="E11" s="45"/>
      <c r="F11" s="60">
        <v>2788</v>
      </c>
      <c r="G11" s="60">
        <v>2788</v>
      </c>
      <c r="H11" s="251">
        <v>17038.5</v>
      </c>
      <c r="I11" s="251">
        <v>16897.38</v>
      </c>
      <c r="J11" s="228"/>
      <c r="K11" s="283">
        <f t="shared" ref="K11:K12" si="0">I11/H11*100</f>
        <v>99.17175807729555</v>
      </c>
    </row>
    <row r="12" spans="1:12" ht="25.5" x14ac:dyDescent="0.2">
      <c r="A12" s="168"/>
      <c r="B12" s="169">
        <v>42</v>
      </c>
      <c r="C12" s="170"/>
      <c r="D12" s="45" t="s">
        <v>44</v>
      </c>
      <c r="E12" s="45"/>
      <c r="F12" s="61">
        <v>357</v>
      </c>
      <c r="G12" s="61">
        <v>357</v>
      </c>
      <c r="H12" s="249">
        <v>0</v>
      </c>
      <c r="I12" s="249">
        <v>0</v>
      </c>
      <c r="J12" s="228"/>
      <c r="K12" s="283" t="e">
        <f t="shared" si="0"/>
        <v>#DIV/0!</v>
      </c>
    </row>
    <row r="13" spans="1:12" x14ac:dyDescent="0.2">
      <c r="A13" s="433" t="s">
        <v>71</v>
      </c>
      <c r="B13" s="433"/>
      <c r="C13" s="433"/>
      <c r="D13" s="167" t="s">
        <v>72</v>
      </c>
      <c r="E13" s="167"/>
      <c r="F13" s="103"/>
      <c r="G13" s="103"/>
      <c r="H13" s="252"/>
      <c r="I13" s="287"/>
      <c r="J13" s="256"/>
      <c r="K13" s="291"/>
      <c r="L13" s="27"/>
    </row>
    <row r="14" spans="1:12" ht="24.95" customHeight="1" x14ac:dyDescent="0.2">
      <c r="A14" s="434" t="s">
        <v>88</v>
      </c>
      <c r="B14" s="435"/>
      <c r="C14" s="436"/>
      <c r="D14" s="44"/>
      <c r="E14" s="44"/>
      <c r="F14" s="60"/>
      <c r="G14" s="61"/>
      <c r="H14" s="249"/>
      <c r="I14" s="239"/>
      <c r="J14" s="228"/>
      <c r="K14" s="284"/>
    </row>
    <row r="15" spans="1:12" s="37" customFormat="1" x14ac:dyDescent="0.2">
      <c r="A15" s="427">
        <v>3</v>
      </c>
      <c r="B15" s="428"/>
      <c r="C15" s="429"/>
      <c r="D15" s="43" t="s">
        <v>21</v>
      </c>
      <c r="E15" s="280">
        <f>SUM(E16)</f>
        <v>81105.38</v>
      </c>
      <c r="F15" s="62">
        <f>F16+F31</f>
        <v>63360</v>
      </c>
      <c r="G15" s="63"/>
      <c r="H15" s="253">
        <f>H16+H31</f>
        <v>64630</v>
      </c>
      <c r="I15" s="280">
        <f>SUM(I16)</f>
        <v>64630</v>
      </c>
      <c r="J15" s="288">
        <f>I15/E15*100</f>
        <v>79.686452366045259</v>
      </c>
      <c r="K15" s="283">
        <f>I15/H15*100</f>
        <v>100</v>
      </c>
    </row>
    <row r="16" spans="1:12" x14ac:dyDescent="0.2">
      <c r="A16" s="421">
        <v>32</v>
      </c>
      <c r="B16" s="422"/>
      <c r="C16" s="423"/>
      <c r="D16" s="45" t="s">
        <v>36</v>
      </c>
      <c r="E16" s="239">
        <f>SUM(E17:E26)</f>
        <v>81105.38</v>
      </c>
      <c r="F16" s="60">
        <v>63360</v>
      </c>
      <c r="G16" s="64"/>
      <c r="H16" s="254">
        <f>SUM(H17:H26)</f>
        <v>64630</v>
      </c>
      <c r="I16" s="239">
        <f>SUM(I17:I26)</f>
        <v>64630</v>
      </c>
      <c r="J16" s="284">
        <f>I16/E16*100</f>
        <v>79.686452366045259</v>
      </c>
      <c r="K16" s="284">
        <f>I16/H16*100</f>
        <v>100</v>
      </c>
    </row>
    <row r="17" spans="1:11" x14ac:dyDescent="0.2">
      <c r="A17" s="242"/>
      <c r="B17" s="243">
        <v>3212</v>
      </c>
      <c r="C17" s="244"/>
      <c r="D17" s="45" t="s">
        <v>109</v>
      </c>
      <c r="E17" s="239">
        <v>54101.38</v>
      </c>
      <c r="F17" s="60"/>
      <c r="G17" s="64"/>
      <c r="H17" s="254">
        <v>44296.51</v>
      </c>
      <c r="I17" s="239">
        <v>44296.51</v>
      </c>
      <c r="J17" s="284">
        <f t="shared" ref="J17:J26" si="1">I17/E17*100</f>
        <v>81.876857854642537</v>
      </c>
      <c r="K17" s="284">
        <f t="shared" ref="K17:K25" si="2">I17/H17*100</f>
        <v>100</v>
      </c>
    </row>
    <row r="18" spans="1:11" x14ac:dyDescent="0.2">
      <c r="A18" s="242"/>
      <c r="B18" s="243">
        <v>3221</v>
      </c>
      <c r="C18" s="244"/>
      <c r="D18" s="45" t="s">
        <v>110</v>
      </c>
      <c r="E18" s="239">
        <v>5309</v>
      </c>
      <c r="F18" s="60"/>
      <c r="G18" s="64"/>
      <c r="H18" s="254">
        <v>3000</v>
      </c>
      <c r="I18" s="239">
        <v>3000</v>
      </c>
      <c r="J18" s="284">
        <f t="shared" si="1"/>
        <v>56.507816914673192</v>
      </c>
      <c r="K18" s="284">
        <f t="shared" si="2"/>
        <v>100</v>
      </c>
    </row>
    <row r="19" spans="1:11" x14ac:dyDescent="0.2">
      <c r="A19" s="242"/>
      <c r="B19" s="243">
        <v>3223</v>
      </c>
      <c r="C19" s="244"/>
      <c r="D19" s="45" t="s">
        <v>111</v>
      </c>
      <c r="E19" s="239">
        <v>3318</v>
      </c>
      <c r="F19" s="60"/>
      <c r="G19" s="64"/>
      <c r="H19" s="254">
        <v>3000</v>
      </c>
      <c r="I19" s="239">
        <v>3000</v>
      </c>
      <c r="J19" s="284">
        <f t="shared" si="1"/>
        <v>90.415913200723324</v>
      </c>
      <c r="K19" s="284">
        <f t="shared" si="2"/>
        <v>100</v>
      </c>
    </row>
    <row r="20" spans="1:11" x14ac:dyDescent="0.2">
      <c r="A20" s="242"/>
      <c r="B20" s="243">
        <v>3224</v>
      </c>
      <c r="C20" s="244"/>
      <c r="D20" s="45" t="s">
        <v>112</v>
      </c>
      <c r="E20" s="239">
        <v>726</v>
      </c>
      <c r="F20" s="60"/>
      <c r="G20" s="64"/>
      <c r="H20" s="254">
        <v>2013.49</v>
      </c>
      <c r="I20" s="239">
        <v>2013.49</v>
      </c>
      <c r="J20" s="284">
        <f t="shared" si="1"/>
        <v>277.34022038567491</v>
      </c>
      <c r="K20" s="284">
        <f t="shared" si="2"/>
        <v>100</v>
      </c>
    </row>
    <row r="21" spans="1:11" x14ac:dyDescent="0.2">
      <c r="A21" s="242"/>
      <c r="B21" s="243">
        <v>3232</v>
      </c>
      <c r="C21" s="244"/>
      <c r="D21" s="45" t="s">
        <v>113</v>
      </c>
      <c r="E21" s="239">
        <v>6636</v>
      </c>
      <c r="F21" s="60"/>
      <c r="G21" s="64"/>
      <c r="H21" s="254">
        <v>4300</v>
      </c>
      <c r="I21" s="239">
        <v>4300</v>
      </c>
      <c r="J21" s="284">
        <f t="shared" si="1"/>
        <v>64.798071127185054</v>
      </c>
      <c r="K21" s="284">
        <f t="shared" si="2"/>
        <v>100</v>
      </c>
    </row>
    <row r="22" spans="1:11" x14ac:dyDescent="0.2">
      <c r="A22" s="242"/>
      <c r="B22" s="243">
        <v>3234</v>
      </c>
      <c r="C22" s="244"/>
      <c r="D22" s="45" t="s">
        <v>114</v>
      </c>
      <c r="E22" s="239">
        <v>2654</v>
      </c>
      <c r="F22" s="60"/>
      <c r="G22" s="64"/>
      <c r="H22" s="254">
        <v>2000</v>
      </c>
      <c r="I22" s="239">
        <v>2000</v>
      </c>
      <c r="J22" s="284">
        <f t="shared" si="1"/>
        <v>75.357950263752826</v>
      </c>
      <c r="K22" s="284">
        <f t="shared" si="2"/>
        <v>100</v>
      </c>
    </row>
    <row r="23" spans="1:11" x14ac:dyDescent="0.2">
      <c r="A23" s="242"/>
      <c r="B23" s="243">
        <v>3236</v>
      </c>
      <c r="C23" s="244"/>
      <c r="D23" s="45" t="s">
        <v>115</v>
      </c>
      <c r="E23" s="239">
        <v>1991</v>
      </c>
      <c r="F23" s="60"/>
      <c r="G23" s="64"/>
      <c r="H23" s="254">
        <v>4160</v>
      </c>
      <c r="I23" s="239">
        <v>4160</v>
      </c>
      <c r="J23" s="284">
        <f t="shared" si="1"/>
        <v>208.94023103967854</v>
      </c>
      <c r="K23" s="284">
        <f t="shared" si="2"/>
        <v>100</v>
      </c>
    </row>
    <row r="24" spans="1:11" x14ac:dyDescent="0.2">
      <c r="A24" s="242"/>
      <c r="B24" s="243">
        <v>3237</v>
      </c>
      <c r="C24" s="244"/>
      <c r="D24" s="45" t="s">
        <v>116</v>
      </c>
      <c r="E24" s="239">
        <v>2654</v>
      </c>
      <c r="F24" s="60"/>
      <c r="G24" s="64"/>
      <c r="H24" s="254">
        <v>1000</v>
      </c>
      <c r="I24" s="239">
        <v>1000</v>
      </c>
      <c r="J24" s="284">
        <f t="shared" si="1"/>
        <v>37.678975131876413</v>
      </c>
      <c r="K24" s="284">
        <f t="shared" si="2"/>
        <v>100</v>
      </c>
    </row>
    <row r="25" spans="1:11" x14ac:dyDescent="0.2">
      <c r="A25" s="242"/>
      <c r="B25" s="243">
        <v>3238</v>
      </c>
      <c r="C25" s="244"/>
      <c r="D25" s="45" t="s">
        <v>117</v>
      </c>
      <c r="E25" s="239">
        <v>1327</v>
      </c>
      <c r="F25" s="60"/>
      <c r="G25" s="64"/>
      <c r="H25" s="254">
        <v>860</v>
      </c>
      <c r="I25" s="239">
        <v>860</v>
      </c>
      <c r="J25" s="284">
        <f t="shared" si="1"/>
        <v>64.807837226827431</v>
      </c>
      <c r="K25" s="284">
        <f t="shared" si="2"/>
        <v>100</v>
      </c>
    </row>
    <row r="26" spans="1:11" x14ac:dyDescent="0.2">
      <c r="A26" s="242"/>
      <c r="B26" s="243">
        <v>3239</v>
      </c>
      <c r="C26" s="244"/>
      <c r="D26" s="45" t="s">
        <v>118</v>
      </c>
      <c r="E26" s="239">
        <v>2389</v>
      </c>
      <c r="F26" s="60"/>
      <c r="G26" s="64"/>
      <c r="H26" s="254"/>
      <c r="I26" s="239"/>
      <c r="J26" s="284">
        <f t="shared" si="1"/>
        <v>0</v>
      </c>
      <c r="K26" s="284"/>
    </row>
    <row r="27" spans="1:11" x14ac:dyDescent="0.2">
      <c r="A27" s="415" t="s">
        <v>189</v>
      </c>
      <c r="B27" s="416"/>
      <c r="C27" s="417"/>
      <c r="D27" s="44"/>
      <c r="E27" s="239"/>
      <c r="F27" s="60"/>
      <c r="G27" s="64"/>
      <c r="H27" s="254"/>
      <c r="I27" s="239"/>
      <c r="J27" s="284"/>
      <c r="K27" s="284"/>
    </row>
    <row r="28" spans="1:11" ht="24.95" customHeight="1" x14ac:dyDescent="0.2">
      <c r="A28" s="418">
        <v>3</v>
      </c>
      <c r="B28" s="419"/>
      <c r="C28" s="420"/>
      <c r="D28" s="96"/>
      <c r="E28" s="96"/>
      <c r="F28" s="97">
        <f>SUM(F29,F30)</f>
        <v>0</v>
      </c>
      <c r="G28" s="97">
        <f>SUM(G29,G30)</f>
        <v>0</v>
      </c>
      <c r="H28" s="360">
        <f>SUM(H29,H30)</f>
        <v>11300</v>
      </c>
      <c r="I28" s="97">
        <f>SUM(I29,I30)</f>
        <v>11295.53</v>
      </c>
      <c r="J28" s="257"/>
      <c r="K28" s="283">
        <f>I28/H28*100</f>
        <v>99.960442477876114</v>
      </c>
    </row>
    <row r="29" spans="1:11" x14ac:dyDescent="0.2">
      <c r="A29" s="421">
        <v>32</v>
      </c>
      <c r="B29" s="422"/>
      <c r="C29" s="423"/>
      <c r="D29" s="45" t="s">
        <v>36</v>
      </c>
      <c r="E29" s="45"/>
      <c r="F29" s="60"/>
      <c r="G29" s="60"/>
      <c r="H29" s="60">
        <v>11300</v>
      </c>
      <c r="I29" s="60">
        <v>11295.53</v>
      </c>
      <c r="J29" s="228"/>
      <c r="K29" s="296">
        <f t="shared" ref="K29:K30" si="3">I29/H29*100</f>
        <v>99.960442477876114</v>
      </c>
    </row>
    <row r="30" spans="1:11" ht="25.5" x14ac:dyDescent="0.2">
      <c r="A30" s="242"/>
      <c r="B30" s="243">
        <v>42</v>
      </c>
      <c r="C30" s="244"/>
      <c r="D30" s="45" t="s">
        <v>44</v>
      </c>
      <c r="E30" s="45"/>
      <c r="F30" s="60"/>
      <c r="G30" s="60"/>
      <c r="H30" s="60"/>
      <c r="I30" s="60">
        <v>0</v>
      </c>
      <c r="J30" s="228"/>
      <c r="K30" s="296" t="e">
        <f t="shared" si="3"/>
        <v>#DIV/0!</v>
      </c>
    </row>
    <row r="31" spans="1:11" x14ac:dyDescent="0.2">
      <c r="A31" s="421">
        <v>34</v>
      </c>
      <c r="B31" s="422"/>
      <c r="C31" s="423"/>
      <c r="D31" s="45" t="s">
        <v>55</v>
      </c>
      <c r="E31" s="239"/>
      <c r="F31" s="60">
        <v>0</v>
      </c>
      <c r="G31" s="64"/>
      <c r="H31" s="254">
        <v>0</v>
      </c>
      <c r="I31" s="239"/>
      <c r="J31" s="284"/>
      <c r="K31" s="284"/>
    </row>
    <row r="32" spans="1:11" x14ac:dyDescent="0.2">
      <c r="A32" s="415" t="s">
        <v>174</v>
      </c>
      <c r="B32" s="416"/>
      <c r="C32" s="417"/>
      <c r="D32" s="44"/>
      <c r="E32" s="239"/>
      <c r="F32" s="60"/>
      <c r="G32" s="64"/>
      <c r="H32" s="254"/>
      <c r="I32" s="239"/>
      <c r="J32" s="284"/>
      <c r="K32" s="284"/>
    </row>
    <row r="33" spans="1:11" x14ac:dyDescent="0.2">
      <c r="A33" s="418">
        <v>3</v>
      </c>
      <c r="B33" s="419"/>
      <c r="C33" s="420"/>
      <c r="D33" s="96"/>
      <c r="E33" s="96"/>
      <c r="F33" s="97">
        <f>SUM(F34,F35)</f>
        <v>0</v>
      </c>
      <c r="G33" s="97">
        <f t="shared" ref="G33" si="4">SUM(G34,G35)</f>
        <v>16000</v>
      </c>
      <c r="H33" s="360">
        <f>SUM(H34,H35)</f>
        <v>55107.1</v>
      </c>
      <c r="I33" s="97">
        <f>SUM(I34,I35)</f>
        <v>54713.35</v>
      </c>
      <c r="J33" s="257"/>
      <c r="K33" s="283">
        <f>I33/H33*100</f>
        <v>99.285482269979724</v>
      </c>
    </row>
    <row r="34" spans="1:11" x14ac:dyDescent="0.2">
      <c r="A34" s="421">
        <v>32</v>
      </c>
      <c r="B34" s="422"/>
      <c r="C34" s="423"/>
      <c r="D34" s="45" t="s">
        <v>36</v>
      </c>
      <c r="E34" s="45"/>
      <c r="F34" s="60">
        <v>0</v>
      </c>
      <c r="G34" s="60">
        <v>6000</v>
      </c>
      <c r="H34" s="60">
        <v>0</v>
      </c>
      <c r="I34" s="60">
        <v>0</v>
      </c>
      <c r="J34" s="228"/>
      <c r="K34" s="296" t="e">
        <f t="shared" ref="K34:K35" si="5">I34/H34*100</f>
        <v>#DIV/0!</v>
      </c>
    </row>
    <row r="35" spans="1:11" ht="25.5" x14ac:dyDescent="0.2">
      <c r="A35" s="242"/>
      <c r="B35" s="243">
        <v>42</v>
      </c>
      <c r="C35" s="244"/>
      <c r="D35" s="45" t="s">
        <v>44</v>
      </c>
      <c r="E35" s="45"/>
      <c r="F35" s="60">
        <v>0</v>
      </c>
      <c r="G35" s="60">
        <v>10000</v>
      </c>
      <c r="H35" s="60">
        <v>55107.1</v>
      </c>
      <c r="I35" s="60">
        <v>54713.35</v>
      </c>
      <c r="J35" s="228"/>
      <c r="K35" s="296">
        <f t="shared" si="5"/>
        <v>99.285482269979724</v>
      </c>
    </row>
    <row r="36" spans="1:11" x14ac:dyDescent="0.2">
      <c r="A36" s="415" t="s">
        <v>190</v>
      </c>
      <c r="B36" s="416"/>
      <c r="C36" s="417"/>
      <c r="D36" s="44"/>
      <c r="E36" s="239"/>
      <c r="F36" s="60"/>
      <c r="G36" s="64"/>
      <c r="H36" s="254"/>
      <c r="I36" s="239"/>
      <c r="J36" s="284"/>
      <c r="K36" s="284"/>
    </row>
    <row r="37" spans="1:11" x14ac:dyDescent="0.2">
      <c r="A37" s="418">
        <v>3</v>
      </c>
      <c r="B37" s="419"/>
      <c r="C37" s="420"/>
      <c r="D37" s="96"/>
      <c r="E37" s="367">
        <f>SUM(E38:E39)</f>
        <v>16000</v>
      </c>
      <c r="F37" s="97">
        <f>SUM(F38,F39)</f>
        <v>16000</v>
      </c>
      <c r="G37" s="97">
        <f t="shared" ref="G37" si="6">SUM(G38,G39)</f>
        <v>16000</v>
      </c>
      <c r="H37" s="360">
        <f>SUM(H38,H39)</f>
        <v>16000</v>
      </c>
      <c r="I37" s="97">
        <f>SUM(I38,I39)</f>
        <v>11136.25</v>
      </c>
      <c r="J37" s="283">
        <f>I37/E37*100</f>
        <v>69.6015625</v>
      </c>
      <c r="K37" s="283">
        <f>I37/H37*100</f>
        <v>69.6015625</v>
      </c>
    </row>
    <row r="38" spans="1:11" x14ac:dyDescent="0.2">
      <c r="A38" s="421">
        <v>32</v>
      </c>
      <c r="B38" s="422"/>
      <c r="C38" s="423"/>
      <c r="D38" s="45" t="s">
        <v>36</v>
      </c>
      <c r="E38" s="281">
        <v>5941.59</v>
      </c>
      <c r="F38" s="60">
        <v>6000</v>
      </c>
      <c r="G38" s="60">
        <v>6000</v>
      </c>
      <c r="H38" s="60">
        <v>6000</v>
      </c>
      <c r="I38" s="60">
        <v>5296.25</v>
      </c>
      <c r="J38" s="296">
        <f t="shared" ref="J38:J39" si="7">I38/E38*100</f>
        <v>89.138597580782246</v>
      </c>
      <c r="K38" s="296">
        <f t="shared" ref="K38:K39" si="8">I38/H38*100</f>
        <v>88.270833333333329</v>
      </c>
    </row>
    <row r="39" spans="1:11" ht="25.5" x14ac:dyDescent="0.2">
      <c r="A39" s="242"/>
      <c r="B39" s="243">
        <v>42</v>
      </c>
      <c r="C39" s="244"/>
      <c r="D39" s="45" t="s">
        <v>44</v>
      </c>
      <c r="E39" s="281">
        <v>10058.41</v>
      </c>
      <c r="F39" s="60">
        <v>10000</v>
      </c>
      <c r="G39" s="60">
        <v>10000</v>
      </c>
      <c r="H39" s="60">
        <v>10000</v>
      </c>
      <c r="I39" s="60">
        <v>5840</v>
      </c>
      <c r="J39" s="296">
        <f t="shared" si="7"/>
        <v>58.06086647889677</v>
      </c>
      <c r="K39" s="296">
        <f t="shared" si="8"/>
        <v>58.4</v>
      </c>
    </row>
    <row r="40" spans="1:11" x14ac:dyDescent="0.2">
      <c r="A40" s="415" t="s">
        <v>73</v>
      </c>
      <c r="B40" s="416"/>
      <c r="C40" s="417"/>
      <c r="D40" s="102" t="s">
        <v>48</v>
      </c>
      <c r="E40" s="102"/>
      <c r="F40" s="60"/>
      <c r="G40" s="60"/>
      <c r="H40" s="60"/>
      <c r="I40" s="60"/>
      <c r="J40" s="228"/>
      <c r="K40" s="284"/>
    </row>
    <row r="41" spans="1:11" ht="15" x14ac:dyDescent="0.25">
      <c r="A41" s="427">
        <v>3</v>
      </c>
      <c r="B41" s="428"/>
      <c r="C41" s="429"/>
      <c r="D41" s="43" t="s">
        <v>21</v>
      </c>
      <c r="E41" s="280">
        <f>SUM(E42,E44)</f>
        <v>1929.58</v>
      </c>
      <c r="F41" s="62">
        <f>SUM(F42,F44)</f>
        <v>2500</v>
      </c>
      <c r="G41" s="62">
        <f t="shared" ref="G41:H41" si="9">SUM(G42,G44)</f>
        <v>2500</v>
      </c>
      <c r="H41" s="62">
        <f t="shared" si="9"/>
        <v>2500</v>
      </c>
      <c r="I41" s="282">
        <f>SUM(I42,I44)</f>
        <v>918.51</v>
      </c>
      <c r="J41" s="283">
        <f>I41/E41*100</f>
        <v>47.601550596502868</v>
      </c>
      <c r="K41" s="283">
        <f>I41/H41*100</f>
        <v>36.740400000000001</v>
      </c>
    </row>
    <row r="42" spans="1:11" x14ac:dyDescent="0.2">
      <c r="A42" s="421">
        <v>32</v>
      </c>
      <c r="B42" s="422"/>
      <c r="C42" s="423"/>
      <c r="D42" s="45" t="s">
        <v>36</v>
      </c>
      <c r="E42" s="239">
        <f>SUM(E43)</f>
        <v>1929.58</v>
      </c>
      <c r="F42" s="60">
        <f>SUM(F43)</f>
        <v>2300</v>
      </c>
      <c r="G42" s="60">
        <f t="shared" ref="G42:H42" si="10">SUM(G43)</f>
        <v>2300</v>
      </c>
      <c r="H42" s="60">
        <f t="shared" si="10"/>
        <v>2300</v>
      </c>
      <c r="I42" s="239">
        <f>SUM(I43)</f>
        <v>918.51</v>
      </c>
      <c r="J42" s="284">
        <f>I42/E42*100</f>
        <v>47.601550596502868</v>
      </c>
      <c r="K42" s="284">
        <f>I42/H42*100</f>
        <v>39.935217391304349</v>
      </c>
    </row>
    <row r="43" spans="1:11" x14ac:dyDescent="0.2">
      <c r="A43" s="242"/>
      <c r="B43" s="243">
        <v>3237</v>
      </c>
      <c r="C43" s="244"/>
      <c r="D43" s="45" t="s">
        <v>119</v>
      </c>
      <c r="E43" s="239">
        <v>1929.58</v>
      </c>
      <c r="F43" s="60">
        <v>2300</v>
      </c>
      <c r="G43" s="60">
        <v>2300</v>
      </c>
      <c r="H43" s="60">
        <v>2300</v>
      </c>
      <c r="I43" s="239">
        <v>918.51</v>
      </c>
      <c r="J43" s="284">
        <f>I43/E43*100</f>
        <v>47.601550596502868</v>
      </c>
      <c r="K43" s="284">
        <f>I43/H43*100</f>
        <v>39.935217391304349</v>
      </c>
    </row>
    <row r="44" spans="1:11" ht="25.5" x14ac:dyDescent="0.2">
      <c r="A44" s="421">
        <v>42</v>
      </c>
      <c r="B44" s="422"/>
      <c r="C44" s="423"/>
      <c r="D44" s="45" t="s">
        <v>44</v>
      </c>
      <c r="E44" s="239"/>
      <c r="F44" s="60">
        <v>200</v>
      </c>
      <c r="G44" s="60">
        <v>200</v>
      </c>
      <c r="H44" s="60">
        <v>200</v>
      </c>
      <c r="I44" s="239"/>
      <c r="J44" s="228"/>
      <c r="K44" s="284"/>
    </row>
    <row r="45" spans="1:11" ht="25.5" x14ac:dyDescent="0.2">
      <c r="A45" s="415" t="s">
        <v>74</v>
      </c>
      <c r="B45" s="416"/>
      <c r="C45" s="417"/>
      <c r="D45" s="36" t="s">
        <v>97</v>
      </c>
      <c r="E45" s="239"/>
      <c r="F45" s="60"/>
      <c r="G45" s="60"/>
      <c r="H45" s="60"/>
      <c r="I45" s="239"/>
      <c r="J45" s="228"/>
      <c r="K45" s="284"/>
    </row>
    <row r="46" spans="1:11" x14ac:dyDescent="0.2">
      <c r="A46" s="427" t="s">
        <v>128</v>
      </c>
      <c r="B46" s="428"/>
      <c r="C46" s="429"/>
      <c r="D46" s="43" t="s">
        <v>21</v>
      </c>
      <c r="E46" s="280">
        <f>SUM(E48,E69,E72)</f>
        <v>57459.520000000004</v>
      </c>
      <c r="F46" s="62">
        <f>SUM(F48:F72)</f>
        <v>61000</v>
      </c>
      <c r="G46" s="62"/>
      <c r="H46" s="250">
        <f>SUM(H48,H69,H72)</f>
        <v>70000</v>
      </c>
      <c r="I46" s="250">
        <f>SUM(I47,I48,I69,I72)</f>
        <v>72079.37999999999</v>
      </c>
      <c r="J46" s="283">
        <f>I46/E46*100</f>
        <v>125.44375588240206</v>
      </c>
      <c r="K46" s="283">
        <f>I46/H46*100</f>
        <v>102.97054285714285</v>
      </c>
    </row>
    <row r="47" spans="1:11" x14ac:dyDescent="0.2">
      <c r="A47" s="359"/>
      <c r="B47" s="358">
        <v>3131</v>
      </c>
      <c r="C47" s="351"/>
      <c r="D47" s="372" t="s">
        <v>194</v>
      </c>
      <c r="E47" s="370"/>
      <c r="F47" s="353"/>
      <c r="G47" s="353"/>
      <c r="H47" s="371"/>
      <c r="I47" s="371">
        <v>3.54</v>
      </c>
      <c r="J47" s="296"/>
      <c r="K47" s="296"/>
    </row>
    <row r="48" spans="1:11" x14ac:dyDescent="0.2">
      <c r="A48" s="424">
        <v>32</v>
      </c>
      <c r="B48" s="425"/>
      <c r="C48" s="426"/>
      <c r="D48" s="45" t="s">
        <v>36</v>
      </c>
      <c r="E48" s="239">
        <f>SUM(E49:E68)</f>
        <v>56420.55</v>
      </c>
      <c r="F48" s="60">
        <v>32200</v>
      </c>
      <c r="G48" s="64"/>
      <c r="H48" s="368">
        <f>SUM(H49:H68)</f>
        <v>56200</v>
      </c>
      <c r="I48" s="368">
        <f>SUM(I49:I68)</f>
        <v>67720.83</v>
      </c>
      <c r="J48" s="284">
        <f>I48/E48*100</f>
        <v>120.02865977024328</v>
      </c>
      <c r="K48" s="284">
        <f>I48/H48*100</f>
        <v>120.4996975088968</v>
      </c>
    </row>
    <row r="49" spans="1:11" x14ac:dyDescent="0.2">
      <c r="A49" s="99"/>
      <c r="B49" s="100">
        <v>3211</v>
      </c>
      <c r="C49" s="101"/>
      <c r="D49" s="45" t="s">
        <v>120</v>
      </c>
      <c r="E49" s="239">
        <v>12684.82</v>
      </c>
      <c r="F49" s="60"/>
      <c r="G49" s="64"/>
      <c r="H49" s="254">
        <v>16000</v>
      </c>
      <c r="I49" s="239">
        <v>17636.72</v>
      </c>
      <c r="J49" s="284">
        <f t="shared" ref="J49:J70" si="11">I49/E49*100</f>
        <v>139.03799975088336</v>
      </c>
      <c r="K49" s="284" t="s">
        <v>93</v>
      </c>
    </row>
    <row r="50" spans="1:11" x14ac:dyDescent="0.2">
      <c r="A50" s="99"/>
      <c r="B50" s="100">
        <v>3212</v>
      </c>
      <c r="C50" s="101"/>
      <c r="D50" s="45" t="s">
        <v>109</v>
      </c>
      <c r="E50" s="239">
        <v>1510.51</v>
      </c>
      <c r="F50" s="60"/>
      <c r="G50" s="64"/>
      <c r="H50" s="254">
        <v>4000</v>
      </c>
      <c r="I50" s="239">
        <v>3296.03</v>
      </c>
      <c r="J50" s="284">
        <f t="shared" si="11"/>
        <v>218.2064335886555</v>
      </c>
      <c r="K50" s="284" t="s">
        <v>93</v>
      </c>
    </row>
    <row r="51" spans="1:11" x14ac:dyDescent="0.2">
      <c r="A51" s="99"/>
      <c r="B51" s="100">
        <v>3213</v>
      </c>
      <c r="C51" s="101"/>
      <c r="D51" s="45" t="s">
        <v>121</v>
      </c>
      <c r="E51" s="239">
        <v>1963</v>
      </c>
      <c r="F51" s="60"/>
      <c r="G51" s="64"/>
      <c r="H51" s="254">
        <v>1000</v>
      </c>
      <c r="I51" s="239">
        <v>1705.54</v>
      </c>
      <c r="J51" s="284">
        <f t="shared" si="11"/>
        <v>86.884360672440138</v>
      </c>
      <c r="K51" s="284" t="s">
        <v>93</v>
      </c>
    </row>
    <row r="52" spans="1:11" x14ac:dyDescent="0.2">
      <c r="A52" s="99"/>
      <c r="B52" s="100">
        <v>3221</v>
      </c>
      <c r="C52" s="101"/>
      <c r="D52" s="45" t="s">
        <v>110</v>
      </c>
      <c r="E52" s="239">
        <v>552.87</v>
      </c>
      <c r="F52" s="60"/>
      <c r="G52" s="64"/>
      <c r="H52" s="254">
        <v>4000</v>
      </c>
      <c r="I52" s="239">
        <v>5989.96</v>
      </c>
      <c r="J52" s="284">
        <f t="shared" si="11"/>
        <v>1083.4301011087596</v>
      </c>
      <c r="K52" s="284" t="s">
        <v>93</v>
      </c>
    </row>
    <row r="53" spans="1:11" x14ac:dyDescent="0.2">
      <c r="A53" s="99"/>
      <c r="B53" s="100">
        <v>3223</v>
      </c>
      <c r="C53" s="101"/>
      <c r="D53" s="45" t="s">
        <v>111</v>
      </c>
      <c r="E53" s="239">
        <v>3409.71</v>
      </c>
      <c r="F53" s="60"/>
      <c r="G53" s="64"/>
      <c r="H53" s="254">
        <v>1000</v>
      </c>
      <c r="I53" s="239">
        <v>1697.08</v>
      </c>
      <c r="J53" s="284">
        <f t="shared" si="11"/>
        <v>49.771974742720055</v>
      </c>
      <c r="K53" s="284" t="s">
        <v>93</v>
      </c>
    </row>
    <row r="54" spans="1:11" x14ac:dyDescent="0.2">
      <c r="A54" s="99"/>
      <c r="B54" s="100">
        <v>3224</v>
      </c>
      <c r="C54" s="101"/>
      <c r="D54" s="45" t="s">
        <v>112</v>
      </c>
      <c r="E54" s="239">
        <v>186.63</v>
      </c>
      <c r="F54" s="60"/>
      <c r="G54" s="64"/>
      <c r="H54" s="254">
        <v>1000</v>
      </c>
      <c r="I54" s="239">
        <v>1707.18</v>
      </c>
      <c r="J54" s="284">
        <f t="shared" si="11"/>
        <v>914.74039543481763</v>
      </c>
      <c r="K54" s="284"/>
    </row>
    <row r="55" spans="1:11" x14ac:dyDescent="0.2">
      <c r="A55" s="99"/>
      <c r="B55" s="100">
        <v>3225</v>
      </c>
      <c r="C55" s="101"/>
      <c r="D55" s="45" t="s">
        <v>122</v>
      </c>
      <c r="E55" s="239">
        <v>567.20000000000005</v>
      </c>
      <c r="F55" s="60"/>
      <c r="G55" s="64"/>
      <c r="H55" s="254">
        <v>850</v>
      </c>
      <c r="I55" s="239">
        <v>851.06</v>
      </c>
      <c r="J55" s="284">
        <f t="shared" si="11"/>
        <v>150.04583921015512</v>
      </c>
      <c r="K55" s="284" t="s">
        <v>93</v>
      </c>
    </row>
    <row r="56" spans="1:11" x14ac:dyDescent="0.2">
      <c r="A56" s="99"/>
      <c r="B56" s="100">
        <v>3227</v>
      </c>
      <c r="C56" s="101"/>
      <c r="D56" s="45" t="s">
        <v>193</v>
      </c>
      <c r="E56" s="239">
        <v>189.85</v>
      </c>
      <c r="F56" s="60"/>
      <c r="G56" s="64"/>
      <c r="H56" s="254">
        <v>0</v>
      </c>
      <c r="I56" s="239"/>
      <c r="J56" s="284"/>
      <c r="K56" s="284"/>
    </row>
    <row r="57" spans="1:11" x14ac:dyDescent="0.2">
      <c r="A57" s="99"/>
      <c r="B57" s="100">
        <v>3231</v>
      </c>
      <c r="C57" s="101"/>
      <c r="D57" s="45" t="s">
        <v>123</v>
      </c>
      <c r="E57" s="239">
        <v>1327.76</v>
      </c>
      <c r="F57" s="60"/>
      <c r="G57" s="64"/>
      <c r="H57" s="254">
        <v>1000</v>
      </c>
      <c r="I57" s="239">
        <v>1453.14</v>
      </c>
      <c r="J57" s="284">
        <f t="shared" si="11"/>
        <v>109.44297162137737</v>
      </c>
      <c r="K57" s="284" t="s">
        <v>93</v>
      </c>
    </row>
    <row r="58" spans="1:11" x14ac:dyDescent="0.2">
      <c r="A58" s="99" t="s">
        <v>93</v>
      </c>
      <c r="B58" s="100">
        <v>3232</v>
      </c>
      <c r="C58" s="101"/>
      <c r="D58" s="45" t="s">
        <v>175</v>
      </c>
      <c r="E58" s="239">
        <v>13638.94</v>
      </c>
      <c r="F58" s="60"/>
      <c r="G58" s="64"/>
      <c r="H58" s="254">
        <v>1800</v>
      </c>
      <c r="I58" s="239">
        <v>4587.6099999999997</v>
      </c>
      <c r="J58" s="284">
        <f t="shared" si="11"/>
        <v>33.636118349373191</v>
      </c>
      <c r="K58" s="284"/>
    </row>
    <row r="59" spans="1:11" x14ac:dyDescent="0.2">
      <c r="A59" s="99"/>
      <c r="B59" s="100">
        <v>3233</v>
      </c>
      <c r="C59" s="101"/>
      <c r="D59" s="45" t="s">
        <v>129</v>
      </c>
      <c r="E59" s="239">
        <v>337.5</v>
      </c>
      <c r="F59" s="60"/>
      <c r="G59" s="64"/>
      <c r="H59" s="254">
        <v>350</v>
      </c>
      <c r="I59" s="239">
        <v>355.86</v>
      </c>
      <c r="J59" s="284">
        <f t="shared" si="11"/>
        <v>105.44</v>
      </c>
      <c r="K59" s="284" t="s">
        <v>93</v>
      </c>
    </row>
    <row r="60" spans="1:11" x14ac:dyDescent="0.2">
      <c r="A60" s="99"/>
      <c r="B60" s="100">
        <v>3234</v>
      </c>
      <c r="C60" s="101"/>
      <c r="D60" s="45" t="s">
        <v>114</v>
      </c>
      <c r="E60" s="239">
        <v>812.19</v>
      </c>
      <c r="F60" s="60"/>
      <c r="G60" s="64"/>
      <c r="H60" s="254"/>
      <c r="I60" s="239">
        <v>150.38</v>
      </c>
      <c r="J60" s="284" t="s">
        <v>93</v>
      </c>
      <c r="K60" s="284" t="s">
        <v>93</v>
      </c>
    </row>
    <row r="61" spans="1:11" x14ac:dyDescent="0.2">
      <c r="A61" s="99"/>
      <c r="B61" s="100">
        <v>3236</v>
      </c>
      <c r="C61" s="101"/>
      <c r="D61" s="45" t="s">
        <v>115</v>
      </c>
      <c r="E61" s="239"/>
      <c r="F61" s="60"/>
      <c r="G61" s="64"/>
      <c r="H61" s="254">
        <v>100</v>
      </c>
      <c r="I61" s="239"/>
      <c r="J61" s="284"/>
      <c r="K61" s="284"/>
    </row>
    <row r="62" spans="1:11" x14ac:dyDescent="0.2">
      <c r="A62" s="99"/>
      <c r="B62" s="100">
        <v>3237</v>
      </c>
      <c r="C62" s="101"/>
      <c r="D62" s="45" t="s">
        <v>119</v>
      </c>
      <c r="E62" s="239">
        <v>5885.59</v>
      </c>
      <c r="F62" s="60"/>
      <c r="G62" s="64"/>
      <c r="H62" s="254">
        <v>8600</v>
      </c>
      <c r="I62" s="239">
        <v>10204.34</v>
      </c>
      <c r="J62" s="284">
        <f t="shared" si="11"/>
        <v>173.37836988305335</v>
      </c>
      <c r="K62" s="284" t="s">
        <v>93</v>
      </c>
    </row>
    <row r="63" spans="1:11" x14ac:dyDescent="0.2">
      <c r="A63" s="99"/>
      <c r="B63" s="100">
        <v>3238</v>
      </c>
      <c r="C63" s="101"/>
      <c r="D63" s="45" t="s">
        <v>117</v>
      </c>
      <c r="E63" s="239">
        <v>1308.49</v>
      </c>
      <c r="F63" s="60"/>
      <c r="G63" s="64"/>
      <c r="H63" s="254">
        <v>2500</v>
      </c>
      <c r="I63" s="239">
        <v>2785.14</v>
      </c>
      <c r="J63" s="284" t="s">
        <v>93</v>
      </c>
      <c r="K63" s="284" t="s">
        <v>93</v>
      </c>
    </row>
    <row r="64" spans="1:11" x14ac:dyDescent="0.2">
      <c r="A64" s="99"/>
      <c r="B64" s="100">
        <v>3239</v>
      </c>
      <c r="C64" s="101"/>
      <c r="D64" s="45" t="s">
        <v>118</v>
      </c>
      <c r="E64" s="239">
        <v>901.68</v>
      </c>
      <c r="F64" s="60"/>
      <c r="G64" s="64"/>
      <c r="H64" s="254">
        <v>2000</v>
      </c>
      <c r="I64" s="239">
        <v>2205.66</v>
      </c>
      <c r="J64" s="284">
        <f t="shared" si="11"/>
        <v>244.61671546446632</v>
      </c>
      <c r="K64" s="284" t="s">
        <v>93</v>
      </c>
    </row>
    <row r="65" spans="1:11" x14ac:dyDescent="0.2">
      <c r="A65" s="99"/>
      <c r="B65" s="100">
        <v>3292</v>
      </c>
      <c r="C65" s="101"/>
      <c r="D65" s="45" t="s">
        <v>192</v>
      </c>
      <c r="E65" s="239">
        <v>923.52</v>
      </c>
      <c r="F65" s="60"/>
      <c r="G65" s="64"/>
      <c r="H65" s="254">
        <v>1000</v>
      </c>
      <c r="I65" s="239">
        <v>929.32</v>
      </c>
      <c r="J65" s="284"/>
      <c r="K65" s="284"/>
    </row>
    <row r="66" spans="1:11" x14ac:dyDescent="0.2">
      <c r="A66" s="99"/>
      <c r="B66" s="100">
        <v>3293</v>
      </c>
      <c r="C66" s="101"/>
      <c r="D66" s="45" t="s">
        <v>124</v>
      </c>
      <c r="E66" s="239">
        <v>5322.78</v>
      </c>
      <c r="F66" s="60"/>
      <c r="G66" s="64"/>
      <c r="H66" s="254">
        <v>7000</v>
      </c>
      <c r="I66" s="239">
        <v>6753.21</v>
      </c>
      <c r="J66" s="284">
        <f t="shared" si="11"/>
        <v>126.87373891086989</v>
      </c>
      <c r="K66" s="284" t="s">
        <v>93</v>
      </c>
    </row>
    <row r="67" spans="1:11" x14ac:dyDescent="0.2">
      <c r="A67" s="99"/>
      <c r="B67" s="100">
        <v>3294</v>
      </c>
      <c r="C67" s="101"/>
      <c r="D67" s="45" t="s">
        <v>125</v>
      </c>
      <c r="E67" s="239">
        <v>1152.6400000000001</v>
      </c>
      <c r="F67" s="60"/>
      <c r="G67" s="64"/>
      <c r="H67" s="254">
        <v>1000</v>
      </c>
      <c r="I67" s="239">
        <v>1087.82</v>
      </c>
      <c r="J67" s="284">
        <f t="shared" si="11"/>
        <v>94.376388117712366</v>
      </c>
      <c r="K67" s="284" t="s">
        <v>93</v>
      </c>
    </row>
    <row r="68" spans="1:11" x14ac:dyDescent="0.2">
      <c r="A68" s="99"/>
      <c r="B68" s="100">
        <v>3299</v>
      </c>
      <c r="C68" s="101"/>
      <c r="D68" s="45" t="s">
        <v>126</v>
      </c>
      <c r="E68" s="239">
        <v>3744.87</v>
      </c>
      <c r="F68" s="60"/>
      <c r="G68" s="64"/>
      <c r="H68" s="254">
        <v>3000</v>
      </c>
      <c r="I68" s="239">
        <v>4324.78</v>
      </c>
      <c r="J68" s="284">
        <f t="shared" si="11"/>
        <v>115.48545076331087</v>
      </c>
      <c r="K68" s="284" t="s">
        <v>93</v>
      </c>
    </row>
    <row r="69" spans="1:11" ht="15" x14ac:dyDescent="0.25">
      <c r="A69" s="99"/>
      <c r="B69" s="100">
        <v>34</v>
      </c>
      <c r="C69" s="101"/>
      <c r="D69" s="45" t="s">
        <v>55</v>
      </c>
      <c r="E69" s="239">
        <f>SUM(E70)</f>
        <v>1038.97</v>
      </c>
      <c r="F69" s="60">
        <v>1000</v>
      </c>
      <c r="G69" s="64"/>
      <c r="H69" s="368">
        <v>1000</v>
      </c>
      <c r="I69" s="369">
        <f>SUM(I70:I71)</f>
        <v>996.26</v>
      </c>
      <c r="J69" s="284">
        <f t="shared" si="11"/>
        <v>95.889197955667626</v>
      </c>
      <c r="K69" s="284">
        <f t="shared" ref="K69:K72" si="12">I69/H69*100</f>
        <v>99.626000000000005</v>
      </c>
    </row>
    <row r="70" spans="1:11" x14ac:dyDescent="0.2">
      <c r="A70" s="99"/>
      <c r="B70" s="100">
        <v>3431</v>
      </c>
      <c r="C70" s="101"/>
      <c r="D70" s="45" t="s">
        <v>130</v>
      </c>
      <c r="E70" s="239">
        <v>1038.97</v>
      </c>
      <c r="F70" s="60"/>
      <c r="G70" s="64"/>
      <c r="H70" s="254"/>
      <c r="I70" s="239">
        <v>968.18</v>
      </c>
      <c r="J70" s="284">
        <f t="shared" si="11"/>
        <v>93.186521266254076</v>
      </c>
      <c r="K70" s="284" t="s">
        <v>93</v>
      </c>
    </row>
    <row r="71" spans="1:11" x14ac:dyDescent="0.2">
      <c r="A71" s="99"/>
      <c r="B71" s="100">
        <v>3433</v>
      </c>
      <c r="C71" s="101"/>
      <c r="D71" s="45" t="s">
        <v>173</v>
      </c>
      <c r="E71" s="239"/>
      <c r="F71" s="60"/>
      <c r="G71" s="64"/>
      <c r="H71" s="254"/>
      <c r="I71" s="239">
        <v>28.08</v>
      </c>
      <c r="J71" s="284"/>
      <c r="K71" s="284"/>
    </row>
    <row r="72" spans="1:11" ht="25.5" x14ac:dyDescent="0.2">
      <c r="A72" s="99"/>
      <c r="B72" s="100">
        <v>42</v>
      </c>
      <c r="C72" s="101"/>
      <c r="D72" s="45" t="s">
        <v>44</v>
      </c>
      <c r="E72" s="239"/>
      <c r="F72" s="60">
        <v>27800</v>
      </c>
      <c r="G72" s="64"/>
      <c r="H72" s="368">
        <f>SUM(H73:H75)</f>
        <v>12800</v>
      </c>
      <c r="I72" s="368">
        <f>SUM(I73:I75)</f>
        <v>3358.75</v>
      </c>
      <c r="J72" s="284"/>
      <c r="K72" s="284">
        <f t="shared" si="12"/>
        <v>26.240234375</v>
      </c>
    </row>
    <row r="73" spans="1:11" x14ac:dyDescent="0.2">
      <c r="A73" s="99"/>
      <c r="B73" s="100">
        <v>4221</v>
      </c>
      <c r="C73" s="101"/>
      <c r="D73" s="45" t="s">
        <v>127</v>
      </c>
      <c r="E73" s="239"/>
      <c r="F73" s="60"/>
      <c r="G73" s="64"/>
      <c r="H73" s="254">
        <v>1000</v>
      </c>
      <c r="I73" s="239">
        <v>1543.75</v>
      </c>
      <c r="J73" s="284"/>
      <c r="K73" s="284" t="s">
        <v>93</v>
      </c>
    </row>
    <row r="74" spans="1:11" x14ac:dyDescent="0.2">
      <c r="A74" s="99"/>
      <c r="B74" s="100">
        <v>4226</v>
      </c>
      <c r="C74" s="101"/>
      <c r="D74" s="45" t="s">
        <v>133</v>
      </c>
      <c r="E74" s="239"/>
      <c r="F74" s="60"/>
      <c r="G74" s="64"/>
      <c r="H74" s="254">
        <v>9985</v>
      </c>
      <c r="I74" s="239"/>
      <c r="J74" s="284"/>
      <c r="K74" s="284"/>
    </row>
    <row r="75" spans="1:11" x14ac:dyDescent="0.2">
      <c r="A75" s="99"/>
      <c r="B75" s="100">
        <v>4227</v>
      </c>
      <c r="C75" s="101"/>
      <c r="D75" s="45" t="s">
        <v>170</v>
      </c>
      <c r="E75" s="239"/>
      <c r="F75" s="60"/>
      <c r="G75" s="64"/>
      <c r="H75" s="254">
        <v>1815</v>
      </c>
      <c r="I75" s="239">
        <v>1815</v>
      </c>
      <c r="J75" s="284"/>
      <c r="K75" s="284" t="s">
        <v>93</v>
      </c>
    </row>
    <row r="76" spans="1:11" x14ac:dyDescent="0.2">
      <c r="A76" s="415" t="s">
        <v>75</v>
      </c>
      <c r="B76" s="416"/>
      <c r="C76" s="417"/>
      <c r="D76" s="36" t="s">
        <v>98</v>
      </c>
      <c r="E76" s="239"/>
      <c r="F76" s="60"/>
      <c r="G76" s="61"/>
      <c r="H76" s="249"/>
      <c r="I76" s="239"/>
      <c r="J76" s="284" t="s">
        <v>93</v>
      </c>
      <c r="K76" s="284" t="s">
        <v>93</v>
      </c>
    </row>
    <row r="77" spans="1:11" ht="15" x14ac:dyDescent="0.25">
      <c r="A77" s="427" t="s">
        <v>128</v>
      </c>
      <c r="B77" s="428"/>
      <c r="C77" s="429"/>
      <c r="D77" s="43" t="s">
        <v>21</v>
      </c>
      <c r="E77" s="280">
        <f>SUM(E78,E83,E87,E89,E90)</f>
        <v>1037418.74</v>
      </c>
      <c r="F77" s="62">
        <f>SUM(F78:F89)</f>
        <v>1055000</v>
      </c>
      <c r="G77" s="63"/>
      <c r="H77" s="253">
        <f>SUM(H83,H78)</f>
        <v>1355530</v>
      </c>
      <c r="I77" s="282">
        <f>SUM(I78,I83)</f>
        <v>1349816.99</v>
      </c>
      <c r="J77" s="283">
        <f>I77/E77*100</f>
        <v>130.11303323863226</v>
      </c>
      <c r="K77" s="283">
        <f>I77/H77*100</f>
        <v>99.57854049707494</v>
      </c>
    </row>
    <row r="78" spans="1:11" x14ac:dyDescent="0.2">
      <c r="A78" s="421">
        <v>31</v>
      </c>
      <c r="B78" s="422"/>
      <c r="C78" s="423"/>
      <c r="D78" s="45" t="s">
        <v>22</v>
      </c>
      <c r="E78" s="239">
        <f>SUM(E79:E81)</f>
        <v>1037047.74</v>
      </c>
      <c r="F78" s="60">
        <v>1055000</v>
      </c>
      <c r="G78" s="64"/>
      <c r="H78" s="254">
        <f>SUM(H79:H82)</f>
        <v>1355000</v>
      </c>
      <c r="I78" s="239">
        <f>SUM(I79:I82)</f>
        <v>1349241.19</v>
      </c>
      <c r="J78" s="284">
        <f>I78/E78*100</f>
        <v>130.10405769747879</v>
      </c>
      <c r="K78" s="284">
        <f>I78/H78*100</f>
        <v>99.574995571955711</v>
      </c>
    </row>
    <row r="79" spans="1:11" x14ac:dyDescent="0.2">
      <c r="A79" s="242"/>
      <c r="B79" s="243">
        <v>3111</v>
      </c>
      <c r="C79" s="244"/>
      <c r="D79" s="45" t="s">
        <v>105</v>
      </c>
      <c r="E79" s="239">
        <v>868525.37</v>
      </c>
      <c r="F79" s="60"/>
      <c r="G79" s="64"/>
      <c r="H79" s="254">
        <v>1130000</v>
      </c>
      <c r="I79" s="239">
        <v>1146109.6599999999</v>
      </c>
      <c r="J79" s="284">
        <f t="shared" ref="J79:J81" si="13">I79/E79*100</f>
        <v>131.96041239417104</v>
      </c>
      <c r="K79" s="284">
        <f t="shared" ref="K79:K81" si="14">I79/H79*100</f>
        <v>101.42563362831858</v>
      </c>
    </row>
    <row r="80" spans="1:11" x14ac:dyDescent="0.2">
      <c r="A80" s="242"/>
      <c r="B80" s="243">
        <v>312</v>
      </c>
      <c r="C80" s="244"/>
      <c r="D80" s="45" t="s">
        <v>106</v>
      </c>
      <c r="E80" s="239">
        <v>35013.56</v>
      </c>
      <c r="F80" s="60"/>
      <c r="G80" s="64"/>
      <c r="H80" s="254">
        <v>65000</v>
      </c>
      <c r="I80" s="239">
        <v>41942.089999999997</v>
      </c>
      <c r="J80" s="284">
        <f t="shared" si="13"/>
        <v>119.78813351170233</v>
      </c>
      <c r="K80" s="284">
        <f t="shared" si="14"/>
        <v>64.526292307692302</v>
      </c>
    </row>
    <row r="81" spans="1:11" x14ac:dyDescent="0.2">
      <c r="A81" s="242"/>
      <c r="B81" s="243">
        <v>3132</v>
      </c>
      <c r="C81" s="244"/>
      <c r="D81" s="45" t="s">
        <v>107</v>
      </c>
      <c r="E81" s="239">
        <v>133508.81</v>
      </c>
      <c r="F81" s="60"/>
      <c r="G81" s="64"/>
      <c r="H81" s="254">
        <v>160000</v>
      </c>
      <c r="I81" s="239">
        <v>161189.44</v>
      </c>
      <c r="J81" s="284">
        <f t="shared" si="13"/>
        <v>120.73318607214011</v>
      </c>
      <c r="K81" s="284">
        <f t="shared" si="14"/>
        <v>100.74339999999999</v>
      </c>
    </row>
    <row r="82" spans="1:11" x14ac:dyDescent="0.2">
      <c r="A82" s="242"/>
      <c r="B82" s="243">
        <v>3133</v>
      </c>
      <c r="C82" s="244"/>
      <c r="D82" s="45" t="s">
        <v>108</v>
      </c>
      <c r="E82" s="239"/>
      <c r="F82" s="60"/>
      <c r="G82" s="64"/>
      <c r="H82" s="254"/>
      <c r="I82" s="239"/>
      <c r="J82" s="284"/>
      <c r="K82" s="284" t="s">
        <v>93</v>
      </c>
    </row>
    <row r="83" spans="1:11" x14ac:dyDescent="0.2">
      <c r="A83" s="242"/>
      <c r="B83" s="243">
        <v>32</v>
      </c>
      <c r="C83" s="244"/>
      <c r="D83" s="45" t="s">
        <v>36</v>
      </c>
      <c r="E83" s="239">
        <v>371</v>
      </c>
      <c r="F83" s="60"/>
      <c r="G83" s="64"/>
      <c r="H83" s="254">
        <v>530</v>
      </c>
      <c r="I83" s="239">
        <f>SUM(I84:I86)</f>
        <v>575.79999999999995</v>
      </c>
      <c r="J83" s="284"/>
      <c r="K83" s="284">
        <f>I83/H83*100</f>
        <v>108.64150943396224</v>
      </c>
    </row>
    <row r="84" spans="1:11" x14ac:dyDescent="0.2">
      <c r="A84" s="242"/>
      <c r="B84" s="243">
        <v>3211</v>
      </c>
      <c r="C84" s="244"/>
      <c r="D84" s="45" t="s">
        <v>196</v>
      </c>
      <c r="E84" s="239"/>
      <c r="F84" s="60"/>
      <c r="G84" s="64"/>
      <c r="H84" s="254"/>
      <c r="I84" s="239">
        <v>37</v>
      </c>
      <c r="J84" s="284"/>
      <c r="K84" s="284"/>
    </row>
    <row r="85" spans="1:11" x14ac:dyDescent="0.2">
      <c r="A85" s="242"/>
      <c r="B85" s="243">
        <v>3221</v>
      </c>
      <c r="C85" s="244"/>
      <c r="D85" s="45" t="s">
        <v>195</v>
      </c>
      <c r="E85" s="239"/>
      <c r="F85" s="60"/>
      <c r="G85" s="64"/>
      <c r="H85" s="254">
        <v>380</v>
      </c>
      <c r="I85" s="239">
        <v>380</v>
      </c>
      <c r="J85" s="284"/>
      <c r="K85" s="284">
        <f t="shared" ref="K85:K86" si="15">I85/H85*100</f>
        <v>100</v>
      </c>
    </row>
    <row r="86" spans="1:11" x14ac:dyDescent="0.2">
      <c r="A86" s="242"/>
      <c r="B86" s="243">
        <v>3225</v>
      </c>
      <c r="C86" s="244" t="s">
        <v>93</v>
      </c>
      <c r="D86" s="45" t="s">
        <v>122</v>
      </c>
      <c r="E86" s="239"/>
      <c r="F86" s="60"/>
      <c r="G86" s="64"/>
      <c r="H86" s="254">
        <v>150</v>
      </c>
      <c r="I86" s="239">
        <v>158.80000000000001</v>
      </c>
      <c r="J86" s="284"/>
      <c r="K86" s="284">
        <f t="shared" si="15"/>
        <v>105.86666666666666</v>
      </c>
    </row>
    <row r="87" spans="1:11" x14ac:dyDescent="0.2">
      <c r="A87" s="242"/>
      <c r="B87" s="243">
        <v>34</v>
      </c>
      <c r="C87" s="244"/>
      <c r="D87" s="45" t="s">
        <v>55</v>
      </c>
      <c r="E87" s="239"/>
      <c r="F87" s="60"/>
      <c r="G87" s="64"/>
      <c r="H87" s="254"/>
      <c r="I87" s="239"/>
      <c r="J87" s="284"/>
      <c r="K87" s="284"/>
    </row>
    <row r="88" spans="1:11" x14ac:dyDescent="0.2">
      <c r="A88" s="242"/>
      <c r="B88" s="243">
        <v>343</v>
      </c>
      <c r="C88" s="244"/>
      <c r="D88" s="45" t="s">
        <v>131</v>
      </c>
      <c r="E88" s="239"/>
      <c r="F88" s="60"/>
      <c r="G88" s="64"/>
      <c r="H88" s="254"/>
      <c r="I88" s="239"/>
      <c r="J88" s="284"/>
      <c r="K88" s="284"/>
    </row>
    <row r="89" spans="1:11" ht="28.5" customHeight="1" x14ac:dyDescent="0.2">
      <c r="A89" s="421">
        <v>42</v>
      </c>
      <c r="B89" s="422"/>
      <c r="C89" s="423"/>
      <c r="D89" s="45" t="s">
        <v>44</v>
      </c>
      <c r="E89" s="239"/>
      <c r="F89" s="60">
        <v>0</v>
      </c>
      <c r="G89" s="64"/>
      <c r="H89" s="254">
        <v>0</v>
      </c>
      <c r="I89" s="239"/>
      <c r="J89" s="284" t="s">
        <v>93</v>
      </c>
      <c r="K89" s="284"/>
    </row>
    <row r="90" spans="1:11" ht="18" customHeight="1" x14ac:dyDescent="0.2">
      <c r="A90" s="242"/>
      <c r="B90" s="243">
        <v>45</v>
      </c>
      <c r="C90" s="244"/>
      <c r="D90" s="45" t="s">
        <v>132</v>
      </c>
      <c r="E90" s="239"/>
      <c r="F90" s="60"/>
      <c r="G90" s="64"/>
      <c r="H90" s="254"/>
      <c r="I90" s="239"/>
      <c r="J90" s="284"/>
      <c r="K90" s="284"/>
    </row>
    <row r="91" spans="1:11" ht="21" customHeight="1" x14ac:dyDescent="0.2">
      <c r="A91" s="242"/>
      <c r="B91" s="243">
        <v>4511</v>
      </c>
      <c r="C91" s="244"/>
      <c r="D91" s="45" t="s">
        <v>57</v>
      </c>
      <c r="E91" s="239"/>
      <c r="F91" s="60"/>
      <c r="G91" s="64"/>
      <c r="H91" s="254"/>
      <c r="I91" s="239"/>
      <c r="J91" s="284"/>
      <c r="K91" s="284"/>
    </row>
    <row r="92" spans="1:11" ht="24.95" customHeight="1" x14ac:dyDescent="0.2">
      <c r="A92" s="415" t="s">
        <v>76</v>
      </c>
      <c r="B92" s="416"/>
      <c r="C92" s="417"/>
      <c r="D92" s="36" t="s">
        <v>99</v>
      </c>
      <c r="E92" s="239"/>
      <c r="F92" s="60"/>
      <c r="G92" s="61"/>
      <c r="H92" s="249"/>
      <c r="I92" s="239"/>
      <c r="J92" s="284" t="s">
        <v>93</v>
      </c>
      <c r="K92" s="284"/>
    </row>
    <row r="93" spans="1:11" ht="24.95" customHeight="1" x14ac:dyDescent="0.2">
      <c r="A93" s="446">
        <v>4</v>
      </c>
      <c r="B93" s="447"/>
      <c r="C93" s="448"/>
      <c r="D93" s="43" t="s">
        <v>44</v>
      </c>
      <c r="E93" s="280">
        <f>SUM(E95,E96)</f>
        <v>6337.15</v>
      </c>
      <c r="F93" s="62">
        <f>SUM(F94,F96)</f>
        <v>5000</v>
      </c>
      <c r="G93" s="63"/>
      <c r="H93" s="253">
        <f>SUM(H94:H96)</f>
        <v>5000</v>
      </c>
      <c r="I93" s="257"/>
      <c r="J93" s="283">
        <f>I93/E93*100</f>
        <v>0</v>
      </c>
      <c r="K93" s="283">
        <f>I93/E93*100</f>
        <v>0</v>
      </c>
    </row>
    <row r="94" spans="1:11" ht="19.5" customHeight="1" x14ac:dyDescent="0.2">
      <c r="A94" s="421">
        <v>42</v>
      </c>
      <c r="B94" s="422"/>
      <c r="C94" s="423"/>
      <c r="D94" s="45" t="s">
        <v>44</v>
      </c>
      <c r="E94" s="281"/>
      <c r="F94" s="60">
        <v>5000</v>
      </c>
      <c r="G94" s="64"/>
      <c r="H94" s="254">
        <v>5000</v>
      </c>
      <c r="I94" s="228"/>
      <c r="J94" s="284"/>
      <c r="K94" s="284"/>
    </row>
    <row r="95" spans="1:11" ht="24.95" customHeight="1" x14ac:dyDescent="0.2">
      <c r="A95" s="242"/>
      <c r="B95" s="243">
        <v>4226</v>
      </c>
      <c r="C95" s="244"/>
      <c r="D95" s="45" t="s">
        <v>133</v>
      </c>
      <c r="E95" s="281">
        <v>6337.15</v>
      </c>
      <c r="F95" s="60"/>
      <c r="G95" s="64"/>
      <c r="H95" s="254"/>
      <c r="I95" s="228"/>
      <c r="J95" s="284"/>
      <c r="K95" s="284"/>
    </row>
    <row r="96" spans="1:11" ht="24.95" customHeight="1" x14ac:dyDescent="0.2">
      <c r="A96" s="421">
        <v>45</v>
      </c>
      <c r="B96" s="422"/>
      <c r="C96" s="423"/>
      <c r="D96" s="45" t="s">
        <v>57</v>
      </c>
      <c r="E96" s="281"/>
      <c r="F96" s="60">
        <v>0</v>
      </c>
      <c r="G96" s="64"/>
      <c r="H96" s="254">
        <v>0</v>
      </c>
      <c r="I96" s="228"/>
      <c r="J96" s="284"/>
      <c r="K96" s="284"/>
    </row>
    <row r="97" spans="1:11" ht="24.95" customHeight="1" x14ac:dyDescent="0.2">
      <c r="A97" s="434" t="s">
        <v>78</v>
      </c>
      <c r="B97" s="435"/>
      <c r="C97" s="436"/>
      <c r="D97" s="102" t="s">
        <v>79</v>
      </c>
      <c r="E97" s="102"/>
      <c r="F97" s="60"/>
      <c r="G97" s="61"/>
      <c r="H97" s="249"/>
      <c r="I97" s="228"/>
      <c r="J97" s="284"/>
      <c r="K97" s="284"/>
    </row>
    <row r="98" spans="1:11" ht="24.95" customHeight="1" x14ac:dyDescent="0.2">
      <c r="A98" s="427" t="s">
        <v>188</v>
      </c>
      <c r="B98" s="428"/>
      <c r="C98" s="429"/>
      <c r="D98" s="43" t="s">
        <v>21</v>
      </c>
      <c r="E98" s="43"/>
      <c r="F98" s="62">
        <f>SUM(F102:F107)</f>
        <v>330000</v>
      </c>
      <c r="G98" s="63"/>
      <c r="H98" s="253">
        <f>SUM(H99:H107)</f>
        <v>324953</v>
      </c>
      <c r="I98" s="257">
        <f>SUM(I99,I102)</f>
        <v>37581.26</v>
      </c>
      <c r="J98" s="257"/>
      <c r="K98" s="283"/>
    </row>
    <row r="99" spans="1:11" ht="24.95" customHeight="1" x14ac:dyDescent="0.25">
      <c r="A99" s="356"/>
      <c r="B99" s="358">
        <v>32</v>
      </c>
      <c r="C99" s="351"/>
      <c r="D99" s="352" t="s">
        <v>36</v>
      </c>
      <c r="E99" s="352"/>
      <c r="F99" s="353"/>
      <c r="G99" s="354"/>
      <c r="H99" s="357">
        <v>13000</v>
      </c>
      <c r="I99" s="373">
        <f>SUM(I100:I101)</f>
        <v>12093.68</v>
      </c>
      <c r="J99" s="355"/>
      <c r="K99" s="296"/>
    </row>
    <row r="100" spans="1:11" ht="12.75" customHeight="1" x14ac:dyDescent="0.2">
      <c r="A100" s="356"/>
      <c r="B100" s="358">
        <v>3221</v>
      </c>
      <c r="C100" s="351"/>
      <c r="D100" s="372" t="s">
        <v>197</v>
      </c>
      <c r="E100" s="352"/>
      <c r="F100" s="353"/>
      <c r="G100" s="354"/>
      <c r="H100" s="357"/>
      <c r="I100" s="355">
        <v>1906.18</v>
      </c>
      <c r="J100" s="355"/>
      <c r="K100" s="296"/>
    </row>
    <row r="101" spans="1:11" ht="13.5" customHeight="1" x14ac:dyDescent="0.2">
      <c r="A101" s="356"/>
      <c r="B101" s="358">
        <v>3229</v>
      </c>
      <c r="C101" s="351"/>
      <c r="D101" s="352"/>
      <c r="E101" s="352"/>
      <c r="F101" s="353"/>
      <c r="G101" s="354"/>
      <c r="H101" s="357"/>
      <c r="I101" s="355">
        <v>10187.5</v>
      </c>
      <c r="J101" s="355"/>
      <c r="K101" s="296"/>
    </row>
    <row r="102" spans="1:11" ht="30" customHeight="1" x14ac:dyDescent="0.25">
      <c r="A102" s="421">
        <v>42</v>
      </c>
      <c r="B102" s="422"/>
      <c r="C102" s="423"/>
      <c r="D102" s="45" t="s">
        <v>44</v>
      </c>
      <c r="E102" s="45"/>
      <c r="F102" s="60">
        <v>0</v>
      </c>
      <c r="G102" s="61"/>
      <c r="H102" s="249">
        <v>27149.9</v>
      </c>
      <c r="I102" s="374">
        <f>SUM(I103:I105)</f>
        <v>25487.58</v>
      </c>
      <c r="J102" s="228"/>
      <c r="K102" s="284"/>
    </row>
    <row r="103" spans="1:11" ht="16.5" customHeight="1" x14ac:dyDescent="0.2">
      <c r="A103" s="242"/>
      <c r="B103" s="243">
        <v>4221</v>
      </c>
      <c r="C103" s="244"/>
      <c r="D103" s="45"/>
      <c r="E103" s="45"/>
      <c r="F103" s="60"/>
      <c r="G103" s="61"/>
      <c r="H103" s="249"/>
      <c r="I103" s="228">
        <v>3230.43</v>
      </c>
      <c r="J103" s="228"/>
      <c r="K103" s="284"/>
    </row>
    <row r="104" spans="1:11" ht="15" customHeight="1" x14ac:dyDescent="0.2">
      <c r="A104" s="242"/>
      <c r="B104" s="243">
        <v>4226</v>
      </c>
      <c r="C104" s="244"/>
      <c r="D104" s="45"/>
      <c r="E104" s="45"/>
      <c r="F104" s="60"/>
      <c r="G104" s="61"/>
      <c r="H104" s="249"/>
      <c r="I104" s="228">
        <v>20249.650000000001</v>
      </c>
      <c r="J104" s="228"/>
      <c r="K104" s="284"/>
    </row>
    <row r="105" spans="1:11" ht="16.5" customHeight="1" x14ac:dyDescent="0.2">
      <c r="A105" s="242"/>
      <c r="B105" s="243">
        <v>4227</v>
      </c>
      <c r="C105" s="244"/>
      <c r="D105" s="45"/>
      <c r="E105" s="45"/>
      <c r="F105" s="60"/>
      <c r="G105" s="61"/>
      <c r="H105" s="249"/>
      <c r="I105" s="228">
        <v>2007.5</v>
      </c>
      <c r="J105" s="228"/>
      <c r="K105" s="284"/>
    </row>
    <row r="106" spans="1:11" ht="25.5" x14ac:dyDescent="0.2">
      <c r="A106" s="242">
        <v>45</v>
      </c>
      <c r="B106" s="243"/>
      <c r="C106" s="244"/>
      <c r="D106" s="45" t="s">
        <v>57</v>
      </c>
      <c r="E106" s="45"/>
      <c r="F106" s="60">
        <v>330000</v>
      </c>
      <c r="G106" s="61"/>
      <c r="H106" s="249">
        <v>284803.09999999998</v>
      </c>
      <c r="I106" s="228"/>
      <c r="J106" s="228"/>
      <c r="K106" s="284"/>
    </row>
    <row r="107" spans="1:11" x14ac:dyDescent="0.2">
      <c r="A107" s="421"/>
      <c r="B107" s="422"/>
      <c r="C107" s="423"/>
      <c r="D107" s="45"/>
      <c r="E107" s="45"/>
      <c r="F107" s="60"/>
      <c r="G107" s="64"/>
      <c r="H107" s="254"/>
      <c r="I107" s="228"/>
      <c r="J107" s="228"/>
      <c r="K107" s="284"/>
    </row>
    <row r="108" spans="1:11" ht="15" x14ac:dyDescent="0.25">
      <c r="A108" s="445"/>
      <c r="B108" s="445"/>
      <c r="C108" s="445"/>
      <c r="D108" s="89" t="s">
        <v>58</v>
      </c>
      <c r="E108" s="290">
        <f>SUM(E93,E77,E46,E41,E37,E15,E10)</f>
        <v>1200250.3700000001</v>
      </c>
      <c r="F108" s="90">
        <f>SUM(F98,F93,F77,F46,F41,F37,F15,F10)</f>
        <v>1536005</v>
      </c>
      <c r="G108" s="90"/>
      <c r="H108" s="255">
        <f>SUM(H98,H93,H77,H46,H41,H37,H33,H28,H15,H10)</f>
        <v>1922058.6</v>
      </c>
      <c r="I108" s="289">
        <f>SUM(I98,I93,I77,I46,I41,I37,I33,I28,I15,I10)</f>
        <v>1619068.65</v>
      </c>
      <c r="J108" s="291">
        <f>I108/E108*100</f>
        <v>134.89424294032918</v>
      </c>
      <c r="K108" s="291">
        <f>I108/H108*100</f>
        <v>84.236175213388393</v>
      </c>
    </row>
    <row r="111" spans="1:11" x14ac:dyDescent="0.2">
      <c r="F111" s="94"/>
    </row>
    <row r="112" spans="1:11" x14ac:dyDescent="0.2">
      <c r="F112" s="94"/>
      <c r="H112" s="30"/>
    </row>
    <row r="113" spans="4:8" x14ac:dyDescent="0.2">
      <c r="F113" s="94"/>
      <c r="G113" s="27"/>
      <c r="H113" s="30"/>
    </row>
    <row r="114" spans="4:8" x14ac:dyDescent="0.2">
      <c r="F114" s="94"/>
      <c r="G114" s="42"/>
      <c r="H114" s="30"/>
    </row>
    <row r="115" spans="4:8" x14ac:dyDescent="0.2">
      <c r="F115" s="94"/>
      <c r="G115" s="42"/>
      <c r="H115" s="42"/>
    </row>
    <row r="116" spans="4:8" x14ac:dyDescent="0.2">
      <c r="D116" s="30"/>
      <c r="E116" s="30"/>
      <c r="F116" s="94"/>
      <c r="G116" s="42"/>
      <c r="H116" s="42"/>
    </row>
    <row r="117" spans="4:8" x14ac:dyDescent="0.2">
      <c r="D117" s="30"/>
      <c r="E117" s="30"/>
      <c r="F117" s="94"/>
    </row>
    <row r="118" spans="4:8" x14ac:dyDescent="0.2">
      <c r="D118" s="30"/>
      <c r="E118" s="30"/>
      <c r="F118" s="94"/>
    </row>
    <row r="119" spans="4:8" x14ac:dyDescent="0.2">
      <c r="D119" s="30"/>
      <c r="E119" s="30"/>
      <c r="F119" s="94"/>
    </row>
    <row r="120" spans="4:8" ht="15" x14ac:dyDescent="0.25">
      <c r="D120" s="30"/>
      <c r="E120" s="30"/>
      <c r="F120" s="98"/>
    </row>
    <row r="121" spans="4:8" x14ac:dyDescent="0.2">
      <c r="D121" s="30"/>
      <c r="E121" s="30"/>
    </row>
    <row r="122" spans="4:8" x14ac:dyDescent="0.2">
      <c r="D122" s="30"/>
      <c r="E122" s="30"/>
    </row>
    <row r="123" spans="4:8" x14ac:dyDescent="0.2">
      <c r="D123" s="30"/>
      <c r="E123" s="30"/>
    </row>
    <row r="124" spans="4:8" x14ac:dyDescent="0.2">
      <c r="D124" s="30"/>
      <c r="E124" s="30"/>
    </row>
    <row r="125" spans="4:8" x14ac:dyDescent="0.2">
      <c r="D125" s="30"/>
      <c r="E125" s="30"/>
    </row>
    <row r="126" spans="4:8" x14ac:dyDescent="0.2">
      <c r="D126" s="30"/>
      <c r="E126" s="30"/>
    </row>
    <row r="127" spans="4:8" x14ac:dyDescent="0.2">
      <c r="D127" s="30"/>
      <c r="E127" s="30"/>
    </row>
    <row r="128" spans="4:8" x14ac:dyDescent="0.2">
      <c r="D128" s="30"/>
      <c r="E128" s="30"/>
    </row>
    <row r="129" spans="4:5" x14ac:dyDescent="0.2">
      <c r="D129" s="30"/>
      <c r="E129" s="30"/>
    </row>
    <row r="130" spans="4:5" x14ac:dyDescent="0.2">
      <c r="D130" s="30"/>
      <c r="E130" s="30"/>
    </row>
    <row r="131" spans="4:5" x14ac:dyDescent="0.2">
      <c r="D131" s="30"/>
      <c r="E131" s="30"/>
    </row>
  </sheetData>
  <mergeCells count="44">
    <mergeCell ref="A108:C108"/>
    <mergeCell ref="A15:C15"/>
    <mergeCell ref="A77:C77"/>
    <mergeCell ref="A97:C97"/>
    <mergeCell ref="A102:C102"/>
    <mergeCell ref="A89:C89"/>
    <mergeCell ref="A93:C93"/>
    <mergeCell ref="A92:C92"/>
    <mergeCell ref="A78:C78"/>
    <mergeCell ref="A31:C31"/>
    <mergeCell ref="A98:C98"/>
    <mergeCell ref="A107:C107"/>
    <mergeCell ref="A32:C32"/>
    <mergeCell ref="A33:C33"/>
    <mergeCell ref="A34:C34"/>
    <mergeCell ref="A96:C96"/>
    <mergeCell ref="A1:H1"/>
    <mergeCell ref="A3:H3"/>
    <mergeCell ref="A5:C5"/>
    <mergeCell ref="A6:C6"/>
    <mergeCell ref="A8:C8"/>
    <mergeCell ref="A2:H2"/>
    <mergeCell ref="D4:F4"/>
    <mergeCell ref="A9:C9"/>
    <mergeCell ref="A10:C10"/>
    <mergeCell ref="A11:C11"/>
    <mergeCell ref="A13:C13"/>
    <mergeCell ref="A16:C16"/>
    <mergeCell ref="A14:C14"/>
    <mergeCell ref="A94:C94"/>
    <mergeCell ref="A40:C40"/>
    <mergeCell ref="A45:C45"/>
    <mergeCell ref="A76:C76"/>
    <mergeCell ref="A48:C48"/>
    <mergeCell ref="A41:C41"/>
    <mergeCell ref="A42:C42"/>
    <mergeCell ref="A44:C44"/>
    <mergeCell ref="A46:C46"/>
    <mergeCell ref="A36:C36"/>
    <mergeCell ref="A37:C37"/>
    <mergeCell ref="A38:C38"/>
    <mergeCell ref="A27:C27"/>
    <mergeCell ref="A28:C28"/>
    <mergeCell ref="A29:C29"/>
  </mergeCells>
  <pageMargins left="0.7" right="0.7" top="0.75" bottom="0.75" header="0.3" footer="0.3"/>
  <pageSetup paperSize="9" scale="4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C34" sqref="C34"/>
    </sheetView>
  </sheetViews>
  <sheetFormatPr defaultRowHeight="14.25" x14ac:dyDescent="0.2"/>
  <cols>
    <col min="2" max="2" width="26.25" customWidth="1"/>
    <col min="3" max="3" width="16.375" customWidth="1"/>
    <col min="4" max="5" width="12" customWidth="1"/>
    <col min="6" max="6" width="15.5" customWidth="1"/>
    <col min="7" max="7" width="12.25" customWidth="1"/>
    <col min="8" max="8" width="12.875" customWidth="1"/>
  </cols>
  <sheetData>
    <row r="1" spans="1:8" ht="20.25" x14ac:dyDescent="0.25">
      <c r="A1" s="449" t="s">
        <v>144</v>
      </c>
      <c r="B1" s="449"/>
      <c r="C1" s="449"/>
      <c r="D1" s="449"/>
      <c r="E1" s="449"/>
      <c r="F1" s="449"/>
      <c r="G1" s="449"/>
      <c r="H1" s="312"/>
    </row>
    <row r="2" spans="1:8" ht="15" x14ac:dyDescent="0.25">
      <c r="A2" s="312"/>
      <c r="B2" s="312"/>
      <c r="C2" s="312"/>
      <c r="D2" s="313"/>
      <c r="E2" s="313"/>
      <c r="F2" s="313"/>
      <c r="G2" s="313"/>
      <c r="H2" s="312"/>
    </row>
    <row r="3" spans="1:8" x14ac:dyDescent="0.2">
      <c r="A3" s="450" t="s">
        <v>145</v>
      </c>
      <c r="B3" s="452" t="s">
        <v>146</v>
      </c>
      <c r="C3" s="454" t="s">
        <v>185</v>
      </c>
      <c r="D3" s="456" t="s">
        <v>165</v>
      </c>
      <c r="E3" s="456" t="s">
        <v>186</v>
      </c>
      <c r="F3" s="456" t="s">
        <v>187</v>
      </c>
      <c r="G3" s="456" t="s">
        <v>100</v>
      </c>
      <c r="H3" s="456" t="s">
        <v>100</v>
      </c>
    </row>
    <row r="4" spans="1:8" x14ac:dyDescent="0.2">
      <c r="A4" s="451"/>
      <c r="B4" s="453"/>
      <c r="C4" s="455"/>
      <c r="D4" s="457"/>
      <c r="E4" s="457"/>
      <c r="F4" s="457"/>
      <c r="G4" s="457"/>
      <c r="H4" s="457"/>
    </row>
    <row r="5" spans="1:8" x14ac:dyDescent="0.2">
      <c r="A5" s="464">
        <v>1</v>
      </c>
      <c r="B5" s="465"/>
      <c r="C5" s="314">
        <v>2</v>
      </c>
      <c r="D5" s="315">
        <v>3</v>
      </c>
      <c r="E5" s="315">
        <v>4</v>
      </c>
      <c r="F5" s="315">
        <v>5</v>
      </c>
      <c r="G5" s="315" t="s">
        <v>101</v>
      </c>
      <c r="H5" s="315" t="s">
        <v>102</v>
      </c>
    </row>
    <row r="6" spans="1:8" ht="15" x14ac:dyDescent="0.2">
      <c r="A6" s="316">
        <v>1</v>
      </c>
      <c r="B6" s="317" t="s">
        <v>147</v>
      </c>
      <c r="C6" s="317"/>
      <c r="D6" s="318"/>
      <c r="E6" s="318"/>
      <c r="F6" s="318"/>
      <c r="G6" s="319"/>
      <c r="H6" s="320"/>
    </row>
    <row r="7" spans="1:8" ht="15" x14ac:dyDescent="0.2">
      <c r="A7" s="321"/>
      <c r="B7" s="322" t="s">
        <v>148</v>
      </c>
      <c r="C7" s="323">
        <v>97105.38</v>
      </c>
      <c r="D7" s="323">
        <v>82505</v>
      </c>
      <c r="E7" s="323">
        <v>164075.6</v>
      </c>
      <c r="F7" s="323">
        <v>158672.51</v>
      </c>
      <c r="G7" s="319">
        <f>F7/C7*100</f>
        <v>163.40238820959249</v>
      </c>
      <c r="H7" s="320">
        <f>F7/E7*100</f>
        <v>96.706950942126682</v>
      </c>
    </row>
    <row r="8" spans="1:8" ht="15" x14ac:dyDescent="0.2">
      <c r="A8" s="324"/>
      <c r="B8" s="325" t="s">
        <v>149</v>
      </c>
      <c r="C8" s="326">
        <v>97105.38</v>
      </c>
      <c r="D8" s="326">
        <v>82505</v>
      </c>
      <c r="E8" s="326">
        <v>164075.6</v>
      </c>
      <c r="F8" s="326">
        <v>158672.51</v>
      </c>
      <c r="G8" s="319">
        <f>F8/C8*100</f>
        <v>163.40238820959249</v>
      </c>
      <c r="H8" s="320">
        <f>F8/E8*100</f>
        <v>96.706950942126682</v>
      </c>
    </row>
    <row r="9" spans="1:8" ht="15" x14ac:dyDescent="0.2">
      <c r="A9" s="458" t="s">
        <v>150</v>
      </c>
      <c r="B9" s="459"/>
      <c r="C9" s="327">
        <f>C7-C8</f>
        <v>0</v>
      </c>
      <c r="D9" s="327">
        <f>D7-D8</f>
        <v>0</v>
      </c>
      <c r="E9" s="327">
        <f>E7-E8</f>
        <v>0</v>
      </c>
      <c r="F9" s="327">
        <f>F7-F8</f>
        <v>0</v>
      </c>
      <c r="G9" s="328" t="e">
        <f>F9/C9*100</f>
        <v>#DIV/0!</v>
      </c>
      <c r="H9" s="328">
        <v>0</v>
      </c>
    </row>
    <row r="10" spans="1:8" ht="15" x14ac:dyDescent="0.25">
      <c r="A10" s="316" t="s">
        <v>151</v>
      </c>
      <c r="B10" s="317" t="s">
        <v>152</v>
      </c>
      <c r="C10" s="329"/>
      <c r="D10" s="329"/>
      <c r="E10" s="329"/>
      <c r="F10" s="329"/>
      <c r="G10" s="319"/>
      <c r="H10" s="320"/>
    </row>
    <row r="11" spans="1:8" ht="15" x14ac:dyDescent="0.2">
      <c r="A11" s="321"/>
      <c r="B11" s="322" t="s">
        <v>148</v>
      </c>
      <c r="C11" s="330">
        <v>3277.59</v>
      </c>
      <c r="D11" s="330">
        <v>2500</v>
      </c>
      <c r="E11" s="330">
        <v>2500</v>
      </c>
      <c r="F11" s="330">
        <v>2256.6799999999998</v>
      </c>
      <c r="G11" s="319">
        <f>F11/C11*100</f>
        <v>68.851808798537945</v>
      </c>
      <c r="H11" s="320">
        <f>F11/E11*100</f>
        <v>90.267199999999988</v>
      </c>
    </row>
    <row r="12" spans="1:8" ht="15" x14ac:dyDescent="0.2">
      <c r="A12" s="324"/>
      <c r="B12" s="325" t="s">
        <v>149</v>
      </c>
      <c r="C12" s="326">
        <v>1929.58</v>
      </c>
      <c r="D12" s="326">
        <v>2500</v>
      </c>
      <c r="E12" s="326">
        <v>2500</v>
      </c>
      <c r="F12" s="326">
        <v>918.51</v>
      </c>
      <c r="G12" s="319">
        <v>0</v>
      </c>
      <c r="H12" s="320">
        <f>F12/E12*100</f>
        <v>36.740400000000001</v>
      </c>
    </row>
    <row r="13" spans="1:8" ht="15" x14ac:dyDescent="0.2">
      <c r="A13" s="458" t="s">
        <v>153</v>
      </c>
      <c r="B13" s="459"/>
      <c r="C13" s="327">
        <f>C11-C12</f>
        <v>1348.0100000000002</v>
      </c>
      <c r="D13" s="327">
        <f>D11-D12</f>
        <v>0</v>
      </c>
      <c r="E13" s="327">
        <f>E11-E12</f>
        <v>0</v>
      </c>
      <c r="F13" s="327">
        <f>F11-F12</f>
        <v>1338.1699999999998</v>
      </c>
      <c r="G13" s="328">
        <f>F13/C13*100</f>
        <v>99.270035088760437</v>
      </c>
      <c r="H13" s="328">
        <v>0</v>
      </c>
    </row>
    <row r="14" spans="1:8" ht="15" x14ac:dyDescent="0.2">
      <c r="A14" s="316" t="s">
        <v>154</v>
      </c>
      <c r="B14" s="317" t="s">
        <v>155</v>
      </c>
      <c r="C14" s="331"/>
      <c r="D14" s="331"/>
      <c r="E14" s="331"/>
      <c r="F14" s="331"/>
      <c r="G14" s="319"/>
      <c r="H14" s="320"/>
    </row>
    <row r="15" spans="1:8" ht="15" x14ac:dyDescent="0.2">
      <c r="A15" s="321"/>
      <c r="B15" s="322" t="s">
        <v>148</v>
      </c>
      <c r="C15" s="330">
        <v>63067.45</v>
      </c>
      <c r="D15" s="330">
        <v>61000</v>
      </c>
      <c r="E15" s="330">
        <v>70000</v>
      </c>
      <c r="F15" s="330">
        <v>65234.78</v>
      </c>
      <c r="G15" s="319">
        <f>F15/C15*100</f>
        <v>103.43652708330526</v>
      </c>
      <c r="H15" s="320">
        <f>F15/E15*100</f>
        <v>93.192542857142854</v>
      </c>
    </row>
    <row r="16" spans="1:8" ht="15" x14ac:dyDescent="0.2">
      <c r="A16" s="324"/>
      <c r="B16" s="325" t="s">
        <v>149</v>
      </c>
      <c r="C16" s="326">
        <v>57459.519999999997</v>
      </c>
      <c r="D16" s="326">
        <v>61000</v>
      </c>
      <c r="E16" s="326">
        <v>70000</v>
      </c>
      <c r="F16" s="326">
        <v>72079.38</v>
      </c>
      <c r="G16" s="319">
        <f>F16/C16*100</f>
        <v>125.44375588240209</v>
      </c>
      <c r="H16" s="320">
        <f>F16/E16*100</f>
        <v>102.97054285714286</v>
      </c>
    </row>
    <row r="17" spans="1:8" ht="15" x14ac:dyDescent="0.2">
      <c r="A17" s="458" t="s">
        <v>153</v>
      </c>
      <c r="B17" s="459"/>
      <c r="C17" s="327">
        <f>C15-C16</f>
        <v>5607.93</v>
      </c>
      <c r="D17" s="327">
        <f>D15-D16</f>
        <v>0</v>
      </c>
      <c r="E17" s="327">
        <f>E15-E16</f>
        <v>0</v>
      </c>
      <c r="F17" s="327">
        <f>F15-F16</f>
        <v>-6844.6000000000058</v>
      </c>
      <c r="G17" s="328">
        <v>0</v>
      </c>
      <c r="H17" s="328">
        <v>0</v>
      </c>
    </row>
    <row r="18" spans="1:8" ht="15" x14ac:dyDescent="0.2">
      <c r="A18" s="316" t="s">
        <v>156</v>
      </c>
      <c r="B18" s="317" t="s">
        <v>157</v>
      </c>
      <c r="C18" s="331"/>
      <c r="D18" s="331"/>
      <c r="E18" s="331"/>
      <c r="F18" s="331"/>
      <c r="G18" s="319"/>
      <c r="H18" s="320"/>
    </row>
    <row r="19" spans="1:8" ht="15" x14ac:dyDescent="0.2">
      <c r="A19" s="332"/>
      <c r="B19" s="333" t="s">
        <v>148</v>
      </c>
      <c r="C19" s="323">
        <v>1037577.54</v>
      </c>
      <c r="D19" s="323">
        <v>1055000</v>
      </c>
      <c r="E19" s="323">
        <v>1355530</v>
      </c>
      <c r="F19" s="323">
        <v>1349658.19</v>
      </c>
      <c r="G19" s="319">
        <f>F19/C19*100</f>
        <v>130.07781471445497</v>
      </c>
      <c r="H19" s="320">
        <f>F19/E19*100</f>
        <v>99.566825522120496</v>
      </c>
    </row>
    <row r="20" spans="1:8" ht="15" x14ac:dyDescent="0.2">
      <c r="A20" s="334"/>
      <c r="B20" s="335" t="s">
        <v>149</v>
      </c>
      <c r="C20" s="336">
        <v>1037418.74</v>
      </c>
      <c r="D20" s="336">
        <v>1055000</v>
      </c>
      <c r="E20" s="336">
        <v>1355530</v>
      </c>
      <c r="F20" s="336">
        <v>1349816.99</v>
      </c>
      <c r="G20" s="319">
        <f>F20/C20*100</f>
        <v>130.11303323863226</v>
      </c>
      <c r="H20" s="320">
        <f>F20/E20*100</f>
        <v>99.57854049707494</v>
      </c>
    </row>
    <row r="21" spans="1:8" ht="15" x14ac:dyDescent="0.2">
      <c r="A21" s="466" t="s">
        <v>153</v>
      </c>
      <c r="B21" s="467"/>
      <c r="C21" s="327">
        <f>C19-C20</f>
        <v>158.80000000004657</v>
      </c>
      <c r="D21" s="327">
        <f>D19-D20</f>
        <v>0</v>
      </c>
      <c r="E21" s="327">
        <f>E19-E20</f>
        <v>0</v>
      </c>
      <c r="F21" s="327">
        <f>F19-F20</f>
        <v>-158.80000000004657</v>
      </c>
      <c r="G21" s="328">
        <v>0</v>
      </c>
      <c r="H21" s="328">
        <v>0</v>
      </c>
    </row>
    <row r="22" spans="1:8" ht="15" x14ac:dyDescent="0.2">
      <c r="A22" s="316" t="s">
        <v>158</v>
      </c>
      <c r="B22" s="317" t="s">
        <v>159</v>
      </c>
      <c r="C22" s="331"/>
      <c r="D22" s="331"/>
      <c r="E22" s="331"/>
      <c r="F22" s="331"/>
      <c r="G22" s="319"/>
      <c r="H22" s="320"/>
    </row>
    <row r="23" spans="1:8" ht="15" x14ac:dyDescent="0.2">
      <c r="A23" s="321"/>
      <c r="B23" s="322" t="s">
        <v>148</v>
      </c>
      <c r="C23" s="330">
        <v>750.4</v>
      </c>
      <c r="D23" s="330">
        <v>5000</v>
      </c>
      <c r="E23" s="330">
        <v>5000</v>
      </c>
      <c r="F23" s="330">
        <v>1656.24</v>
      </c>
      <c r="G23" s="319">
        <f>F23/C23*100</f>
        <v>220.71428571428572</v>
      </c>
      <c r="H23" s="320">
        <f>F23/E23*100</f>
        <v>33.1248</v>
      </c>
    </row>
    <row r="24" spans="1:8" ht="15" x14ac:dyDescent="0.2">
      <c r="A24" s="324"/>
      <c r="B24" s="325" t="s">
        <v>149</v>
      </c>
      <c r="C24" s="326">
        <v>6337.15</v>
      </c>
      <c r="D24" s="326">
        <v>5000</v>
      </c>
      <c r="E24" s="326">
        <v>5000</v>
      </c>
      <c r="F24" s="326">
        <v>37581.26</v>
      </c>
      <c r="G24" s="319">
        <f>F24/C24*100</f>
        <v>593.03093661977391</v>
      </c>
      <c r="H24" s="320">
        <f>F24/E24*100</f>
        <v>751.62520000000006</v>
      </c>
    </row>
    <row r="25" spans="1:8" ht="15" x14ac:dyDescent="0.2">
      <c r="A25" s="458" t="s">
        <v>153</v>
      </c>
      <c r="B25" s="459"/>
      <c r="C25" s="327">
        <f>C23-C24</f>
        <v>-5586.75</v>
      </c>
      <c r="D25" s="327">
        <f>D23-D24</f>
        <v>0</v>
      </c>
      <c r="E25" s="327">
        <f>E23-E24</f>
        <v>0</v>
      </c>
      <c r="F25" s="327">
        <f>F23-F24</f>
        <v>-35925.020000000004</v>
      </c>
      <c r="G25" s="328">
        <f>F25/C25*100</f>
        <v>643.03969212869742</v>
      </c>
      <c r="H25" s="328">
        <v>0</v>
      </c>
    </row>
    <row r="26" spans="1:8" ht="15" x14ac:dyDescent="0.2">
      <c r="A26" s="316" t="s">
        <v>160</v>
      </c>
      <c r="B26" s="317" t="s">
        <v>163</v>
      </c>
      <c r="C26" s="331"/>
      <c r="D26" s="331"/>
      <c r="E26" s="331"/>
      <c r="F26" s="331"/>
      <c r="G26" s="319"/>
      <c r="H26" s="320"/>
    </row>
    <row r="27" spans="1:8" ht="15" x14ac:dyDescent="0.2">
      <c r="A27" s="332"/>
      <c r="B27" s="333" t="s">
        <v>148</v>
      </c>
      <c r="C27" s="323">
        <v>342287.45</v>
      </c>
      <c r="D27" s="323">
        <v>330000</v>
      </c>
      <c r="E27" s="323">
        <v>324953</v>
      </c>
      <c r="F27" s="323">
        <v>344387.3</v>
      </c>
      <c r="G27" s="319">
        <v>0</v>
      </c>
      <c r="H27" s="320">
        <f>F27/E27*100</f>
        <v>105.98064950931365</v>
      </c>
    </row>
    <row r="28" spans="1:8" ht="15" x14ac:dyDescent="0.2">
      <c r="A28" s="334"/>
      <c r="B28" s="335" t="s">
        <v>149</v>
      </c>
      <c r="C28" s="336">
        <v>0</v>
      </c>
      <c r="D28" s="336">
        <v>330000</v>
      </c>
      <c r="E28" s="336">
        <v>324953</v>
      </c>
      <c r="F28" s="336">
        <v>0</v>
      </c>
      <c r="G28" s="319">
        <v>0</v>
      </c>
      <c r="H28" s="320">
        <f>F28/E28*100</f>
        <v>0</v>
      </c>
    </row>
    <row r="29" spans="1:8" ht="15" x14ac:dyDescent="0.2">
      <c r="A29" s="460" t="s">
        <v>153</v>
      </c>
      <c r="B29" s="460"/>
      <c r="C29" s="337">
        <f>C27-C28</f>
        <v>342287.45</v>
      </c>
      <c r="D29" s="337">
        <f>D27-D28</f>
        <v>0</v>
      </c>
      <c r="E29" s="337">
        <f>E27-E28</f>
        <v>0</v>
      </c>
      <c r="F29" s="337">
        <f>F27-F28</f>
        <v>344387.3</v>
      </c>
      <c r="G29" s="338">
        <v>0</v>
      </c>
      <c r="H29" s="338">
        <v>0</v>
      </c>
    </row>
    <row r="30" spans="1:8" ht="15" x14ac:dyDescent="0.25">
      <c r="A30" s="339"/>
      <c r="B30" s="340"/>
      <c r="C30" s="341"/>
      <c r="D30" s="342"/>
      <c r="E30" s="342"/>
      <c r="F30" s="342"/>
      <c r="G30" s="343"/>
      <c r="H30" s="344"/>
    </row>
    <row r="31" spans="1:8" ht="15" x14ac:dyDescent="0.25">
      <c r="A31" s="461" t="s">
        <v>161</v>
      </c>
      <c r="B31" s="462"/>
      <c r="C31" s="345">
        <f t="shared" ref="C31:F32" si="0">SUM(C7,C11,C15,C19,C23,C27)</f>
        <v>1544065.8099999998</v>
      </c>
      <c r="D31" s="345">
        <f t="shared" si="0"/>
        <v>1536005</v>
      </c>
      <c r="E31" s="345">
        <f t="shared" si="0"/>
        <v>1922058.6</v>
      </c>
      <c r="F31" s="345">
        <f t="shared" si="0"/>
        <v>1921865.7</v>
      </c>
      <c r="G31" s="346">
        <f>F31/C31*100</f>
        <v>124.46786189767391</v>
      </c>
      <c r="H31" s="346">
        <f>F31/E31*100</f>
        <v>99.989963885596396</v>
      </c>
    </row>
    <row r="32" spans="1:8" ht="15" x14ac:dyDescent="0.25">
      <c r="A32" s="463" t="s">
        <v>162</v>
      </c>
      <c r="B32" s="463"/>
      <c r="C32" s="345">
        <f t="shared" si="0"/>
        <v>1200250.3699999999</v>
      </c>
      <c r="D32" s="345">
        <f t="shared" si="0"/>
        <v>1536005</v>
      </c>
      <c r="E32" s="345">
        <f t="shared" si="0"/>
        <v>1922058.6</v>
      </c>
      <c r="F32" s="345">
        <f t="shared" si="0"/>
        <v>1619068.6500000001</v>
      </c>
      <c r="G32" s="346">
        <f>F32/C32*100</f>
        <v>134.89424294032921</v>
      </c>
      <c r="H32" s="346">
        <f>F32/E32*100</f>
        <v>84.236175213388393</v>
      </c>
    </row>
    <row r="33" spans="3:6" x14ac:dyDescent="0.2">
      <c r="C33" s="349">
        <f>C31-C32</f>
        <v>343815.43999999994</v>
      </c>
      <c r="D33" s="349">
        <f t="shared" ref="D33:F33" si="1">D31-D32</f>
        <v>0</v>
      </c>
      <c r="E33" s="349">
        <f t="shared" si="1"/>
        <v>0</v>
      </c>
      <c r="F33" s="349">
        <f t="shared" si="1"/>
        <v>302797.04999999981</v>
      </c>
    </row>
  </sheetData>
  <mergeCells count="18">
    <mergeCell ref="A25:B25"/>
    <mergeCell ref="A29:B29"/>
    <mergeCell ref="A31:B31"/>
    <mergeCell ref="A32:B32"/>
    <mergeCell ref="H3:H4"/>
    <mergeCell ref="A5:B5"/>
    <mergeCell ref="A9:B9"/>
    <mergeCell ref="A13:B13"/>
    <mergeCell ref="A17:B17"/>
    <mergeCell ref="A21:B21"/>
    <mergeCell ref="A1:G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 Račun prihoda i rashoda</vt:lpstr>
      <vt:lpstr>Rashodi prema funkcijskoj kl</vt:lpstr>
      <vt:lpstr>Račun financiranja</vt:lpstr>
      <vt:lpstr>POSEBNI DIO</vt:lpstr>
      <vt:lpstr>Kontrolna tablica</vt:lpstr>
      <vt:lpstr>' Račun prihoda i rashoda'!Podrucje_ispisa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Renata Delić</cp:lastModifiedBy>
  <cp:lastPrinted>2025-01-23T08:18:55Z</cp:lastPrinted>
  <dcterms:created xsi:type="dcterms:W3CDTF">2022-08-12T12:51:27Z</dcterms:created>
  <dcterms:modified xsi:type="dcterms:W3CDTF">2025-02-06T12:52:58Z</dcterms:modified>
</cp:coreProperties>
</file>