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orisnik\OneDrive - CARNET\Documents\Documents1\Fin izvršenje.ŠK.ODB\Izvršenje 2023\IZVRŠENJE 12-2023\"/>
    </mc:Choice>
  </mc:AlternateContent>
  <xr:revisionPtr revIDLastSave="0" documentId="13_ncr:1_{BA73A3AD-CA6E-4EDC-B304-8B250350301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Kontrolna tablica" sheetId="2" r:id="rId6"/>
  </sheets>
  <definedNames>
    <definedName name="_xlnm.Print_Area" localSheetId="1">' Račun prihoda i rashoda'!$A$1:$K$112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1" i="7" l="1"/>
  <c r="I75" i="3"/>
  <c r="I80" i="3"/>
  <c r="G34" i="3"/>
  <c r="G35" i="3" s="1"/>
  <c r="F34" i="3"/>
  <c r="H34" i="3"/>
  <c r="H35" i="3"/>
  <c r="E35" i="3"/>
  <c r="E34" i="3"/>
  <c r="K89" i="7"/>
  <c r="J89" i="7"/>
  <c r="I89" i="7"/>
  <c r="K81" i="7"/>
  <c r="J81" i="7"/>
  <c r="I81" i="7"/>
  <c r="J73" i="7"/>
  <c r="J68" i="7"/>
  <c r="K67" i="7"/>
  <c r="J67" i="7"/>
  <c r="I67" i="7"/>
  <c r="J34" i="7"/>
  <c r="K34" i="7"/>
  <c r="K61" i="7"/>
  <c r="I29" i="7"/>
  <c r="K29" i="7" s="1"/>
  <c r="H32" i="2"/>
  <c r="G32" i="2"/>
  <c r="H31" i="2"/>
  <c r="G31" i="2"/>
  <c r="H24" i="2"/>
  <c r="G24" i="2"/>
  <c r="H23" i="2"/>
  <c r="G23" i="2"/>
  <c r="H20" i="2"/>
  <c r="G20" i="2"/>
  <c r="H19" i="2"/>
  <c r="G19" i="2"/>
  <c r="H16" i="2"/>
  <c r="G16" i="2"/>
  <c r="H15" i="2"/>
  <c r="G15" i="2"/>
  <c r="H12" i="2"/>
  <c r="G12" i="2"/>
  <c r="H11" i="2"/>
  <c r="G11" i="2"/>
  <c r="F33" i="2"/>
  <c r="G8" i="2"/>
  <c r="G7" i="2"/>
  <c r="F14" i="5"/>
  <c r="F12" i="5"/>
  <c r="I112" i="3"/>
  <c r="J111" i="3"/>
  <c r="I111" i="3"/>
  <c r="J110" i="3"/>
  <c r="I110" i="3"/>
  <c r="H110" i="3"/>
  <c r="H111" i="3"/>
  <c r="J91" i="3"/>
  <c r="J104" i="3"/>
  <c r="I104" i="3"/>
  <c r="H104" i="3"/>
  <c r="I92" i="3"/>
  <c r="I91" i="3"/>
  <c r="H84" i="3"/>
  <c r="I84" i="3"/>
  <c r="I86" i="3"/>
  <c r="I78" i="3"/>
  <c r="J29" i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7" i="2"/>
  <c r="J82" i="7"/>
  <c r="J79" i="7"/>
  <c r="J37" i="7"/>
  <c r="J32" i="7"/>
  <c r="F83" i="7"/>
  <c r="J83" i="7" s="1"/>
  <c r="F84" i="7"/>
  <c r="F82" i="7"/>
  <c r="F81" i="7"/>
  <c r="E81" i="7"/>
  <c r="F37" i="7"/>
  <c r="E34" i="7"/>
  <c r="F34" i="7" s="1"/>
  <c r="F69" i="7"/>
  <c r="F70" i="7"/>
  <c r="F71" i="7"/>
  <c r="F72" i="7"/>
  <c r="F74" i="7"/>
  <c r="F76" i="7"/>
  <c r="F77" i="7"/>
  <c r="F79" i="7"/>
  <c r="F80" i="7"/>
  <c r="F68" i="7"/>
  <c r="F41" i="7"/>
  <c r="F42" i="7"/>
  <c r="F43" i="7"/>
  <c r="F44" i="7"/>
  <c r="F45" i="7"/>
  <c r="F46" i="7"/>
  <c r="F47" i="7"/>
  <c r="F49" i="7"/>
  <c r="F50" i="7"/>
  <c r="F51" i="7"/>
  <c r="F52" i="7"/>
  <c r="F53" i="7"/>
  <c r="F54" i="7"/>
  <c r="F55" i="7"/>
  <c r="F56" i="7"/>
  <c r="F57" i="7"/>
  <c r="F58" i="7"/>
  <c r="F59" i="7"/>
  <c r="F60" i="7"/>
  <c r="F62" i="7"/>
  <c r="F63" i="7"/>
  <c r="J63" i="7" s="1"/>
  <c r="F64" i="7"/>
  <c r="J64" i="7" s="1"/>
  <c r="F65" i="7"/>
  <c r="J65" i="7" s="1"/>
  <c r="E40" i="7"/>
  <c r="F40" i="7" s="1"/>
  <c r="F32" i="7"/>
  <c r="E29" i="7"/>
  <c r="F29" i="7" s="1"/>
  <c r="F17" i="7"/>
  <c r="F18" i="7"/>
  <c r="F19" i="7"/>
  <c r="F20" i="7"/>
  <c r="F21" i="7"/>
  <c r="F22" i="7"/>
  <c r="F23" i="7"/>
  <c r="F24" i="7"/>
  <c r="F25" i="7"/>
  <c r="F26" i="7"/>
  <c r="C14" i="5"/>
  <c r="G30" i="1"/>
  <c r="G29" i="1"/>
  <c r="F86" i="3"/>
  <c r="F85" i="3"/>
  <c r="E84" i="3"/>
  <c r="F84" i="3" s="1"/>
  <c r="F43" i="3"/>
  <c r="F44" i="3"/>
  <c r="F45" i="3"/>
  <c r="F46" i="3"/>
  <c r="F48" i="3"/>
  <c r="F49" i="3"/>
  <c r="F50" i="3"/>
  <c r="F51" i="3"/>
  <c r="F52" i="3"/>
  <c r="I52" i="3" s="1"/>
  <c r="F41" i="3"/>
  <c r="E47" i="3"/>
  <c r="E41" i="3" s="1"/>
  <c r="E42" i="3"/>
  <c r="F42" i="3" s="1"/>
  <c r="F55" i="3"/>
  <c r="F56" i="3"/>
  <c r="F57" i="3"/>
  <c r="F58" i="3"/>
  <c r="F59" i="3"/>
  <c r="F60" i="3"/>
  <c r="F61" i="3"/>
  <c r="F63" i="3"/>
  <c r="F64" i="3"/>
  <c r="F65" i="3"/>
  <c r="F66" i="3"/>
  <c r="F67" i="3"/>
  <c r="F68" i="3"/>
  <c r="F69" i="3"/>
  <c r="F70" i="3"/>
  <c r="F71" i="3"/>
  <c r="F72" i="3"/>
  <c r="F73" i="3"/>
  <c r="F74" i="3"/>
  <c r="F76" i="3"/>
  <c r="F77" i="3"/>
  <c r="I77" i="3" s="1"/>
  <c r="F78" i="3"/>
  <c r="F79" i="3"/>
  <c r="I79" i="3" s="1"/>
  <c r="F54" i="3"/>
  <c r="E54" i="3"/>
  <c r="F83" i="3"/>
  <c r="E80" i="3"/>
  <c r="F106" i="3"/>
  <c r="F111" i="3" s="1"/>
  <c r="F93" i="3"/>
  <c r="F94" i="3"/>
  <c r="F95" i="3"/>
  <c r="F96" i="3"/>
  <c r="F97" i="3"/>
  <c r="F98" i="3"/>
  <c r="F99" i="3"/>
  <c r="F100" i="3"/>
  <c r="F101" i="3"/>
  <c r="F102" i="3"/>
  <c r="F103" i="3"/>
  <c r="E104" i="3"/>
  <c r="F104" i="3" s="1"/>
  <c r="F16" i="3"/>
  <c r="F17" i="3"/>
  <c r="I17" i="3" s="1"/>
  <c r="F18" i="3"/>
  <c r="F19" i="3"/>
  <c r="F20" i="3"/>
  <c r="I20" i="3" s="1"/>
  <c r="F21" i="3"/>
  <c r="F22" i="3"/>
  <c r="F23" i="3"/>
  <c r="I23" i="3" s="1"/>
  <c r="F24" i="3"/>
  <c r="F25" i="3"/>
  <c r="F26" i="3"/>
  <c r="F27" i="3"/>
  <c r="F28" i="3"/>
  <c r="I28" i="3" s="1"/>
  <c r="F29" i="3"/>
  <c r="F30" i="3"/>
  <c r="F31" i="3"/>
  <c r="F32" i="3"/>
  <c r="F33" i="3"/>
  <c r="F15" i="3"/>
  <c r="F14" i="3"/>
  <c r="I14" i="3" s="1"/>
  <c r="J12" i="1"/>
  <c r="J15" i="1"/>
  <c r="J16" i="1"/>
  <c r="G12" i="1"/>
  <c r="G14" i="1"/>
  <c r="G15" i="1"/>
  <c r="G16" i="1"/>
  <c r="F14" i="1"/>
  <c r="H29" i="7"/>
  <c r="G104" i="3"/>
  <c r="C31" i="2"/>
  <c r="H28" i="2"/>
  <c r="H27" i="2"/>
  <c r="F29" i="2"/>
  <c r="E29" i="2"/>
  <c r="C29" i="2"/>
  <c r="E25" i="2"/>
  <c r="C25" i="2"/>
  <c r="C21" i="2"/>
  <c r="E21" i="2"/>
  <c r="E17" i="2"/>
  <c r="C17" i="2"/>
  <c r="C13" i="2"/>
  <c r="F13" i="2"/>
  <c r="E13" i="2"/>
  <c r="H8" i="2"/>
  <c r="E32" i="2"/>
  <c r="C32" i="2"/>
  <c r="H7" i="2"/>
  <c r="E31" i="2"/>
  <c r="H92" i="3"/>
  <c r="H91" i="3" s="1"/>
  <c r="E92" i="3"/>
  <c r="E91" i="3" s="1"/>
  <c r="F91" i="3" s="1"/>
  <c r="H80" i="3"/>
  <c r="H75" i="3"/>
  <c r="H54" i="3"/>
  <c r="E75" i="3"/>
  <c r="F75" i="3" s="1"/>
  <c r="E77" i="3"/>
  <c r="E111" i="3" s="1"/>
  <c r="H42" i="3"/>
  <c r="H41" i="3" s="1"/>
  <c r="I41" i="3" s="1"/>
  <c r="E73" i="7"/>
  <c r="F73" i="7" s="1"/>
  <c r="E75" i="7"/>
  <c r="F75" i="7" s="1"/>
  <c r="E78" i="7"/>
  <c r="F78" i="7" s="1"/>
  <c r="J78" i="7" s="1"/>
  <c r="K63" i="7"/>
  <c r="E63" i="7"/>
  <c r="I61" i="7"/>
  <c r="I40" i="7"/>
  <c r="E61" i="7"/>
  <c r="F61" i="7" s="1"/>
  <c r="E16" i="7"/>
  <c r="E15" i="7" s="1"/>
  <c r="F15" i="7" s="1"/>
  <c r="I35" i="7"/>
  <c r="I34" i="7" s="1"/>
  <c r="I16" i="7"/>
  <c r="I15" i="7" s="1"/>
  <c r="J15" i="7" s="1"/>
  <c r="E68" i="7"/>
  <c r="I68" i="7"/>
  <c r="F35" i="3" l="1"/>
  <c r="I39" i="7"/>
  <c r="J29" i="7"/>
  <c r="K35" i="7"/>
  <c r="J40" i="7"/>
  <c r="I42" i="3"/>
  <c r="E110" i="3"/>
  <c r="I54" i="3"/>
  <c r="F47" i="3"/>
  <c r="I47" i="3" s="1"/>
  <c r="F16" i="7"/>
  <c r="J16" i="7" s="1"/>
  <c r="F92" i="3"/>
  <c r="F110" i="3" s="1"/>
  <c r="E67" i="7"/>
  <c r="E39" i="7"/>
  <c r="F39" i="7" s="1"/>
  <c r="J39" i="7" s="1"/>
  <c r="C9" i="2"/>
  <c r="F9" i="2"/>
  <c r="F31" i="2"/>
  <c r="F21" i="2"/>
  <c r="F17" i="2"/>
  <c r="E9" i="2"/>
  <c r="F25" i="2"/>
  <c r="F32" i="2"/>
  <c r="E53" i="3"/>
  <c r="F53" i="3" s="1"/>
  <c r="H53" i="3"/>
  <c r="K40" i="7"/>
  <c r="K16" i="7"/>
  <c r="K68" i="7"/>
  <c r="F10" i="7"/>
  <c r="G14" i="5"/>
  <c r="B12" i="5"/>
  <c r="E12" i="5"/>
  <c r="J54" i="3"/>
  <c r="J75" i="3"/>
  <c r="J77" i="3"/>
  <c r="J81" i="3"/>
  <c r="J83" i="3"/>
  <c r="J89" i="3"/>
  <c r="J90" i="3"/>
  <c r="J92" i="3"/>
  <c r="J108" i="3"/>
  <c r="J109" i="3"/>
  <c r="I85" i="3"/>
  <c r="J42" i="3"/>
  <c r="J17" i="3"/>
  <c r="J20" i="3"/>
  <c r="J23" i="3"/>
  <c r="J26" i="3"/>
  <c r="J28" i="3"/>
  <c r="J33" i="3"/>
  <c r="J14" i="3"/>
  <c r="K29" i="1"/>
  <c r="K12" i="1"/>
  <c r="K15" i="1"/>
  <c r="K16" i="1"/>
  <c r="I14" i="1"/>
  <c r="J14" i="1" s="1"/>
  <c r="I11" i="1"/>
  <c r="F11" i="1"/>
  <c r="H86" i="7"/>
  <c r="F86" i="7"/>
  <c r="H81" i="7"/>
  <c r="H67" i="7"/>
  <c r="H39" i="7"/>
  <c r="H10" i="7"/>
  <c r="G110" i="3"/>
  <c r="G107" i="3"/>
  <c r="J107" i="3" s="1"/>
  <c r="G88" i="3"/>
  <c r="J88" i="3" s="1"/>
  <c r="G53" i="3"/>
  <c r="G41" i="3"/>
  <c r="G19" i="3"/>
  <c r="J19" i="3" s="1"/>
  <c r="G13" i="3"/>
  <c r="G16" i="3"/>
  <c r="J16" i="3" s="1"/>
  <c r="G22" i="3"/>
  <c r="J22" i="3" s="1"/>
  <c r="G25" i="3"/>
  <c r="J25" i="3" s="1"/>
  <c r="G27" i="3"/>
  <c r="J27" i="3" s="1"/>
  <c r="F88" i="3"/>
  <c r="G84" i="3"/>
  <c r="J84" i="3" s="1"/>
  <c r="F13" i="3"/>
  <c r="H34" i="7"/>
  <c r="H15" i="7"/>
  <c r="K15" i="7" s="1"/>
  <c r="D12" i="5"/>
  <c r="C12" i="5"/>
  <c r="H14" i="1"/>
  <c r="H11" i="1"/>
  <c r="G30" i="3"/>
  <c r="G80" i="3"/>
  <c r="G91" i="3"/>
  <c r="G32" i="3"/>
  <c r="J32" i="3" s="1"/>
  <c r="F80" i="3"/>
  <c r="K39" i="7" l="1"/>
  <c r="F89" i="7"/>
  <c r="F67" i="7"/>
  <c r="E89" i="7"/>
  <c r="I53" i="3"/>
  <c r="I17" i="1"/>
  <c r="K14" i="1"/>
  <c r="K11" i="1"/>
  <c r="G12" i="5"/>
  <c r="I34" i="3"/>
  <c r="G11" i="1"/>
  <c r="J11" i="1" s="1"/>
  <c r="F17" i="1"/>
  <c r="G17" i="1" s="1"/>
  <c r="G12" i="3"/>
  <c r="J34" i="3"/>
  <c r="E112" i="3"/>
  <c r="J41" i="3"/>
  <c r="J53" i="3"/>
  <c r="J80" i="3"/>
  <c r="H112" i="3"/>
  <c r="H89" i="7"/>
  <c r="F12" i="3"/>
  <c r="G112" i="3"/>
  <c r="J112" i="3" s="1"/>
  <c r="F112" i="3"/>
  <c r="J17" i="1" l="1"/>
  <c r="I35" i="3"/>
  <c r="J35" i="3"/>
</calcChain>
</file>

<file path=xl/sharedStrings.xml><?xml version="1.0" encoding="utf-8"?>
<sst xmlns="http://schemas.openxmlformats.org/spreadsheetml/2006/main" count="452" uniqueCount="191">
  <si>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</si>
  <si>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</si>
  <si>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</si>
  <si>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</si>
  <si>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</si>
  <si>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</si>
  <si>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</si>
  <si>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</si>
  <si>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</si>
  <si>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</si>
  <si>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</si>
  <si>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</si>
  <si>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</si>
  <si>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</si>
  <si>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</si>
  <si>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</si>
  <si>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</si>
  <si>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</si>
  <si>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</si>
  <si>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</si>
  <si>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</si>
  <si>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</si>
  <si>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</si>
  <si>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</si>
  <si>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</si>
  <si>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</si>
  <si>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</si>
  <si>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04 Ekonomski poslovi</t>
  </si>
  <si>
    <t>041 Opći ekonomski, trgovački i poslovi vezani uz rad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</si>
  <si>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</si>
  <si>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</si>
  <si>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</si>
  <si>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</si>
  <si>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</si>
  <si>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</si>
  <si>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</si>
  <si>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</si>
  <si>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</si>
  <si>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</si>
  <si>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</si>
  <si>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</si>
  <si>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</si>
  <si>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UKUPAN DONOS VIŠKA / MANJKA IZ PRETHODNE(IH) GODINE***</t>
  </si>
  <si>
    <t>Pomoći iz inozemstva i od subjekata unutar općeg proračuna</t>
  </si>
  <si>
    <t>Rashodi za nabavu proizvedene dugotrajne imovine</t>
  </si>
  <si>
    <t>C) PRENESENI VIŠAK ILI PRENESENI MANJAK I VIŠEGODIŠNJI PLAN URAVNOTEŽENJA</t>
  </si>
  <si>
    <t>Naziv</t>
  </si>
  <si>
    <t>POMOĆI -PK</t>
  </si>
  <si>
    <t>VLASTITI PRIHODI-PK</t>
  </si>
  <si>
    <t>PRIHODI ZA POSEBNE NAMJENE</t>
  </si>
  <si>
    <t>Prihodi od upravnih i administrativnih pristojbi,pristojbi po posebnim propisima i naknada</t>
  </si>
  <si>
    <t>Prihodi od prodaje proizvoda i robe te pruženih usluga i prihodi od donacija</t>
  </si>
  <si>
    <t>TEKUĆE DONACIJE -PK</t>
  </si>
  <si>
    <t>Donacije od pravnih i fizičkih osoba izvan općeg proračuna</t>
  </si>
  <si>
    <t>OPĆI PRIHODI SREDNJE ŠKOLE</t>
  </si>
  <si>
    <t>UKUPNO PRIHOD</t>
  </si>
  <si>
    <t>Financijski rashodi</t>
  </si>
  <si>
    <t>Rashodi na nabavu nefinancijske imovine</t>
  </si>
  <si>
    <t>Dodatna ulaganja na građevinskim objektima</t>
  </si>
  <si>
    <t>UKUPNO</t>
  </si>
  <si>
    <t>UKUPNO RASHOD</t>
  </si>
  <si>
    <t>Voditelj računovodstva</t>
  </si>
  <si>
    <t>Ravnatelj:</t>
  </si>
  <si>
    <t>09 Obrazovanje</t>
  </si>
  <si>
    <t>092 Srednješkolsko obrazovanje</t>
  </si>
  <si>
    <t>0922 Više srednješkolsko obrazovanje</t>
  </si>
  <si>
    <t>PROGRAM 1001</t>
  </si>
  <si>
    <t>PROGRAM JAVNIH POTREBA U ŠKOLSTVU</t>
  </si>
  <si>
    <t>Aktivnost A100007</t>
  </si>
  <si>
    <t>ŠKOLSKA NATJECANJA I SMOTRE</t>
  </si>
  <si>
    <t>OPĆI PRIHODI I PRIMICI</t>
  </si>
  <si>
    <t>Aktivnost A100011</t>
  </si>
  <si>
    <t>REDOVNI PROGRAM SŠ</t>
  </si>
  <si>
    <t>Izvor financiranja 3.1.1</t>
  </si>
  <si>
    <t>Izvor financiranja 4.3.1</t>
  </si>
  <si>
    <t>Izvor financiranja 5.2.2</t>
  </si>
  <si>
    <t>Izvor financiranja 6.1.1</t>
  </si>
  <si>
    <t>Izvor financiranja 1.1.</t>
  </si>
  <si>
    <t>Izvor financiranja 6.2.1.</t>
  </si>
  <si>
    <t>KAPITALNE DONACIJE-PK</t>
  </si>
  <si>
    <t>Rashodi za dodatna ulaganja na nefinancijskoj imovini</t>
  </si>
  <si>
    <t>Rashodi za nabavu proizvedene  dugotrajne imovine</t>
  </si>
  <si>
    <t>OPĆI PRIHODI SREDNJE ŠKOLE-DEC.SREDSTVA</t>
  </si>
  <si>
    <t>OPĆI PRIHODI SREDNJE ŠKOLE DEC.SREDSTVA</t>
  </si>
  <si>
    <t>Plan 2023.</t>
  </si>
  <si>
    <r>
      <t>Prihodi iz nadležnog proračuna i od HZZO-a temeljem ugovornih obveza-</t>
    </r>
    <r>
      <rPr>
        <b/>
        <i/>
        <sz val="10"/>
        <color theme="1"/>
        <rFont val="Arial"/>
        <family val="2"/>
        <charset val="238"/>
      </rPr>
      <t>decentralizirana sredstva</t>
    </r>
  </si>
  <si>
    <t>Dodatna ulaganja u građevinske objekte</t>
  </si>
  <si>
    <t>OPĆI PRIHODI SREDNJE ŠKOLE-IZVAREDNI TROŠKOVI</t>
  </si>
  <si>
    <t>OPĆI PRIHODI SREDNJE ŠKOLE - IZVANREDNI TROŠKOVI</t>
  </si>
  <si>
    <r>
      <t xml:space="preserve">Prihodi iz nadležnog proračuna i od HZZO-a temeljem ugovornih obveza - </t>
    </r>
    <r>
      <rPr>
        <b/>
        <i/>
        <sz val="10"/>
        <color theme="1"/>
        <rFont val="Arial"/>
        <family val="2"/>
        <charset val="238"/>
      </rPr>
      <t>izvanredni troškovi</t>
    </r>
  </si>
  <si>
    <r>
      <t>Izvor financiranja 1.3.-</t>
    </r>
    <r>
      <rPr>
        <b/>
        <i/>
        <sz val="10"/>
        <color rgb="FFFF0000"/>
        <rFont val="Arial"/>
        <family val="2"/>
        <charset val="238"/>
      </rPr>
      <t>izvanredni troškovi</t>
    </r>
  </si>
  <si>
    <r>
      <t>Izvor financiranja 1.3.-</t>
    </r>
    <r>
      <rPr>
        <b/>
        <i/>
        <sz val="10"/>
        <color rgb="FFFF0000"/>
        <rFont val="Arial"/>
        <family val="2"/>
        <charset val="238"/>
      </rPr>
      <t xml:space="preserve"> decentralizirana sredstva</t>
    </r>
  </si>
  <si>
    <t>G.Š.FRANA LHOTKE, SISAK</t>
  </si>
  <si>
    <t>OIB:02530789618</t>
  </si>
  <si>
    <t>Renata Delić, mag.oec.</t>
  </si>
  <si>
    <t>Tomislav Ivšić, prof.</t>
  </si>
  <si>
    <t xml:space="preserve"> </t>
  </si>
  <si>
    <r>
      <t xml:space="preserve">Prihodi iz nadležnog proračuna i od HZZO-a temeljem ugovornih obveza- </t>
    </r>
    <r>
      <rPr>
        <b/>
        <i/>
        <sz val="10"/>
        <color theme="1"/>
        <rFont val="Arial"/>
        <family val="2"/>
        <charset val="238"/>
      </rPr>
      <t>natjecanja, prijevoz</t>
    </r>
  </si>
  <si>
    <t>Višak</t>
  </si>
  <si>
    <t>PRIHODI ZA POSEBNE NAMJENE-PK</t>
  </si>
  <si>
    <t>POMOĆI-PK</t>
  </si>
  <si>
    <t>TEKUĆE DONACIJE-PK</t>
  </si>
  <si>
    <t>Indeks</t>
  </si>
  <si>
    <t>7=5/4*100</t>
  </si>
  <si>
    <t xml:space="preserve">                   </t>
  </si>
  <si>
    <t>Plaće</t>
  </si>
  <si>
    <t>Ostali rashodi za zaposlene</t>
  </si>
  <si>
    <t>Dop.za obv.zdravstveno osig.</t>
  </si>
  <si>
    <t>Dop.za nezaposl-presude</t>
  </si>
  <si>
    <t>Prijevoz</t>
  </si>
  <si>
    <t>Uredski i ostali materijal</t>
  </si>
  <si>
    <t>Energija</t>
  </si>
  <si>
    <t>Materijal za tek.održavanje</t>
  </si>
  <si>
    <t>Tek. I inv.održavanje</t>
  </si>
  <si>
    <t>Komunalne usluge</t>
  </si>
  <si>
    <t>Zdravstvene usluge</t>
  </si>
  <si>
    <t>Intel. I os. Usluge</t>
  </si>
  <si>
    <t>Računalne usluge</t>
  </si>
  <si>
    <t>Ostale usluge</t>
  </si>
  <si>
    <t>Int. I ost. Usluge</t>
  </si>
  <si>
    <t>Službena putovanja</t>
  </si>
  <si>
    <t>Stručno usavršavanje zaposlenih</t>
  </si>
  <si>
    <t>Sitni inventar</t>
  </si>
  <si>
    <t>Usluge telefona, pošte i prijevoza</t>
  </si>
  <si>
    <t>Reprezentacija</t>
  </si>
  <si>
    <t>Članarine</t>
  </si>
  <si>
    <t>Ostali nesp.rashodi poslovanja</t>
  </si>
  <si>
    <t>Računala,namještaj</t>
  </si>
  <si>
    <t>3+4</t>
  </si>
  <si>
    <t>Promidžba i informiranje</t>
  </si>
  <si>
    <t>Bankarske usluge</t>
  </si>
  <si>
    <t>Troškovi sudskih postupaka</t>
  </si>
  <si>
    <t>Zatezne kamate</t>
  </si>
  <si>
    <t>Dodatna ulaganja</t>
  </si>
  <si>
    <t>Glazbeni instrumenti</t>
  </si>
  <si>
    <t>Tekuće pomoći pror.korisnicima od nenadležnog proračuna</t>
  </si>
  <si>
    <t>Prihod nadležnog proračuna za rashode poslovanja</t>
  </si>
  <si>
    <t>Ostali nespomenuti prihodi</t>
  </si>
  <si>
    <t xml:space="preserve">Tekuće donacije   </t>
  </si>
  <si>
    <t>Prihodi od pruženih usluga</t>
  </si>
  <si>
    <t>Doprinos za obv.zdravstveno</t>
  </si>
  <si>
    <t>Dop.za nezaposlenost-presude</t>
  </si>
  <si>
    <t>Int. I ost.usluge</t>
  </si>
  <si>
    <t>Ostali nespomenuti rashodi poslovanja</t>
  </si>
  <si>
    <t>Računala, namještaj</t>
  </si>
  <si>
    <t xml:space="preserve">PREGLED UKUPNIH PRIHODA I RASHODA PO IZVORIMA FINANCIRANJA </t>
  </si>
  <si>
    <t>Oznaka IF</t>
  </si>
  <si>
    <t xml:space="preserve">Naziv izvora financiranja </t>
  </si>
  <si>
    <t>Opći prihodi i primici 671</t>
  </si>
  <si>
    <t xml:space="preserve">PRIHODI </t>
  </si>
  <si>
    <t>RASHODI</t>
  </si>
  <si>
    <t xml:space="preserve">RAZLIKA </t>
  </si>
  <si>
    <t>3</t>
  </si>
  <si>
    <t>Vlastiti prihodi 661,641</t>
  </si>
  <si>
    <t xml:space="preserve">RAZLIKA  </t>
  </si>
  <si>
    <t xml:space="preserve">4 </t>
  </si>
  <si>
    <t>Prihodi za posebne namjene 652</t>
  </si>
  <si>
    <t xml:space="preserve">5 </t>
  </si>
  <si>
    <t>Pomoći 636</t>
  </si>
  <si>
    <t>6</t>
  </si>
  <si>
    <t xml:space="preserve">Prihodi od donacija 663 </t>
  </si>
  <si>
    <t>7</t>
  </si>
  <si>
    <t xml:space="preserve">Ukupni prihodi </t>
  </si>
  <si>
    <t>Ukupni rashodi</t>
  </si>
  <si>
    <t>IZVJEŠTAJ O IZVRŠENJU PRORAČUNA ZA RAZDOBLJE 12/ 2023.</t>
  </si>
  <si>
    <t>Izvršenje 12.2022</t>
  </si>
  <si>
    <t>Izvršenje 12.2023</t>
  </si>
  <si>
    <t>III Rebalans 2023.</t>
  </si>
  <si>
    <t>IZVJEŠTAJ O IZVRŠENJU PRORAČUNA ZA RAZDOBLJE 12/2023.</t>
  </si>
  <si>
    <t>III Rebalans 2023</t>
  </si>
  <si>
    <t xml:space="preserve">
Izvršenje 12/23</t>
  </si>
  <si>
    <t>Izvršenje 12.2022-kn</t>
  </si>
  <si>
    <t>Izvršenje 12.2022-Eur</t>
  </si>
  <si>
    <t>6=5/3*100</t>
  </si>
  <si>
    <t>Izvršenje 12.2022 kn</t>
  </si>
  <si>
    <t>Izvršenje 12.2022 eur</t>
  </si>
  <si>
    <t>Usluge tekućeg i inv održavanja</t>
  </si>
  <si>
    <t>Osiguranje</t>
  </si>
  <si>
    <t>Naknade osobama izvan ro-učenici</t>
  </si>
  <si>
    <t>Rashodi za nabavu proi.dug.imovine</t>
  </si>
  <si>
    <t>Dodatna ulaganja na nef.imovini</t>
  </si>
  <si>
    <t>Naknada osobama izvan ro-učenici</t>
  </si>
  <si>
    <t>Rashodi</t>
  </si>
  <si>
    <t xml:space="preserve">
Izvršenje 12/22 kn</t>
  </si>
  <si>
    <t xml:space="preserve">
Izvršenje 12/22 eur</t>
  </si>
  <si>
    <t>sl.odjeća</t>
  </si>
  <si>
    <t>B)SAŽETAK RAČUNA FINANCIRANJA</t>
  </si>
  <si>
    <t>prijenos-922</t>
  </si>
  <si>
    <t>UKUPNO PRIHOD+922</t>
  </si>
  <si>
    <t>U Sisku, 18. ožujak 2024.</t>
  </si>
  <si>
    <t>USV.ŠO 27.3.2024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</si>
</sst>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* #,##0.00\ &quot;kn&quot;_-;\-* #,##0.00\ &quot;kn&quot;_-;_-* &quot;-&quot;??\ &quot;kn&quot;_-;_-@_-"/>
    <numFmt numFmtId="164" formatCode="_-* #,##0.00\ [$kn-41A]_-;\-* #,##0.00\ [$kn-41A]_-;_-* &quot;-&quot;??\ [$kn-41A]_-;_-@_-"/>
    <numFmt numFmtId="165" formatCode="0.0"/>
    <numFmt numFmtId="166" formatCode="_-* #,##0.00\ [$€-1]_-;\-* #,##0.00\ [$€-1]_-;_-* &quot;-&quot;??\ [$€-1]_-;_-@_-"/>
    <numFmt numFmtId="167" formatCode="0.00000"/>
    <numFmt numFmtId="168" formatCode="_-* #,##0\ [$€-1]_-;\-* #,##0\ [$€-1]_-;_-* &quot;-&quot;??\ [$€-1]_-;_-@_-"/>
    <numFmt numFmtId="169" formatCode="_-* #,##0\ [$kn-41A]_-;\-* #,##0\ [$kn-41A]_-;_-* &quot;-&quot;??\ [$kn-41A]_-;_-@_-"/>
    <numFmt numFmtId="170" formatCode="_-* #,##0.00000\ [$kn-41A]_-;\-* #,##0.00000\ [$kn-41A]_-;_-* &quot;-&quot;?????\ [$kn-41A]_-;_-@_-"/>
    <numFmt numFmtId="171" formatCode="#,##0.00\ [$€-1]"/>
    <numFmt numFmtId="172" formatCode="#,##0_ ;\-#,##0\ "/>
    <numFmt numFmtId="173" formatCode="#,##0.00\ &quot;kn&quot;"/>
  </numFmts>
  <fonts count="53" x14ac:knownFonts="1"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3F3F3F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0"/>
      <color rgb="FFFF0000"/>
      <name val="Arial"/>
      <family val="2"/>
      <charset val="238"/>
    </font>
    <font>
      <b/>
      <sz val="14"/>
      <color rgb="FF3F3F3F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6"/>
      <color rgb="FF0070C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8"/>
      <name val="Times New Roman"/>
      <family val="1"/>
    </font>
    <font>
      <b/>
      <sz val="10"/>
      <color indexed="8"/>
      <name val="Arial"/>
      <family val="2"/>
    </font>
    <font>
      <b/>
      <sz val="10"/>
      <color rgb="FF3F3F3F"/>
      <name val="Arial"/>
      <family val="2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rgb="FF3F3F3F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1">
    <xf numFmtId="0" fontId="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8" fillId="8" borderId="7" applyNumberFormat="0" applyAlignment="0" applyProtection="0"/>
    <xf numFmtId="0" fontId="19" fillId="9" borderId="6" applyNumberFormat="0" applyAlignment="0" applyProtection="0"/>
    <xf numFmtId="0" fontId="15" fillId="10" borderId="8" applyNumberFormat="0" applyFont="0" applyAlignment="0" applyProtection="0"/>
    <xf numFmtId="44" fontId="15" fillId="0" borderId="0" applyFont="0" applyFill="0" applyBorder="0" applyAlignment="0" applyProtection="0"/>
    <xf numFmtId="0" fontId="15" fillId="11" borderId="0" applyNumberFormat="0" applyBorder="0" applyAlignment="0" applyProtection="0"/>
    <xf numFmtId="9" fontId="15" fillId="0" borderId="0" applyFont="0" applyFill="0" applyBorder="0" applyAlignment="0" applyProtection="0"/>
    <xf numFmtId="0" fontId="15" fillId="12" borderId="0" applyNumberFormat="0" applyBorder="0" applyAlignment="0" applyProtection="0"/>
  </cellStyleXfs>
  <cellXfs count="450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6" fillId="0" borderId="2" xfId="0" quotePrefix="1" applyFont="1" applyBorder="1" applyAlignment="1">
      <alignment horizontal="center" wrapText="1"/>
    </xf>
    <xf numFmtId="0" fontId="11" fillId="3" borderId="1" xfId="0" applyFont="1" applyFill="1" applyBorder="1" applyAlignment="1">
      <alignment horizontal="left" vertical="center"/>
    </xf>
    <xf numFmtId="2" fontId="0" fillId="0" borderId="0" xfId="0" applyNumberFormat="1"/>
    <xf numFmtId="164" fontId="0" fillId="0" borderId="0" xfId="0" applyNumberFormat="1"/>
    <xf numFmtId="0" fontId="9" fillId="3" borderId="2" xfId="0" applyFont="1" applyFill="1" applyBorder="1" applyAlignment="1">
      <alignment vertical="center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16" fillId="0" borderId="0" xfId="0" applyFont="1"/>
    <xf numFmtId="166" fontId="0" fillId="0" borderId="0" xfId="7" applyNumberFormat="1" applyFont="1"/>
    <xf numFmtId="1" fontId="0" fillId="0" borderId="0" xfId="0" applyNumberFormat="1"/>
    <xf numFmtId="168" fontId="0" fillId="0" borderId="0" xfId="0" applyNumberFormat="1"/>
    <xf numFmtId="0" fontId="22" fillId="2" borderId="4" xfId="0" applyFont="1" applyFill="1" applyBorder="1" applyAlignment="1">
      <alignment horizontal="left" vertical="center" wrapText="1"/>
    </xf>
    <xf numFmtId="0" fontId="23" fillId="0" borderId="0" xfId="0" applyFont="1"/>
    <xf numFmtId="166" fontId="23" fillId="0" borderId="0" xfId="0" applyNumberFormat="1" applyFont="1"/>
    <xf numFmtId="168" fontId="1" fillId="0" borderId="0" xfId="0" applyNumberFormat="1" applyFont="1"/>
    <xf numFmtId="166" fontId="6" fillId="3" borderId="1" xfId="0" quotePrefix="1" applyNumberFormat="1" applyFont="1" applyFill="1" applyBorder="1" applyAlignment="1">
      <alignment horizontal="right"/>
    </xf>
    <xf numFmtId="166" fontId="6" fillId="0" borderId="3" xfId="0" applyNumberFormat="1" applyFont="1" applyBorder="1" applyAlignment="1">
      <alignment horizontal="right"/>
    </xf>
    <xf numFmtId="169" fontId="0" fillId="0" borderId="0" xfId="0" applyNumberFormat="1"/>
    <xf numFmtId="0" fontId="20" fillId="11" borderId="4" xfId="8" applyNumberFormat="1" applyFont="1" applyBorder="1" applyAlignment="1" applyProtection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20" fillId="13" borderId="3" xfId="1" applyNumberFormat="1" applyFont="1" applyFill="1" applyBorder="1" applyAlignment="1" applyProtection="1">
      <alignment horizontal="left" vertical="center" wrapText="1"/>
    </xf>
    <xf numFmtId="0" fontId="20" fillId="13" borderId="3" xfId="1" applyNumberFormat="1" applyFont="1" applyFill="1" applyBorder="1" applyAlignment="1" applyProtection="1">
      <alignment horizontal="center" vertical="center" wrapText="1"/>
    </xf>
    <xf numFmtId="166" fontId="20" fillId="13" borderId="3" xfId="1" applyNumberFormat="1" applyFont="1" applyFill="1" applyBorder="1" applyAlignment="1">
      <alignment horizontal="right"/>
    </xf>
    <xf numFmtId="0" fontId="25" fillId="14" borderId="3" xfId="2" applyNumberFormat="1" applyFont="1" applyFill="1" applyBorder="1" applyAlignment="1" applyProtection="1">
      <alignment horizontal="center" vertical="center" wrapText="1"/>
    </xf>
    <xf numFmtId="0" fontId="25" fillId="14" borderId="3" xfId="2" applyNumberFormat="1" applyFont="1" applyFill="1" applyBorder="1" applyAlignment="1" applyProtection="1">
      <alignment horizontal="left" vertical="center" wrapText="1"/>
    </xf>
    <xf numFmtId="166" fontId="25" fillId="14" borderId="3" xfId="2" applyNumberFormat="1" applyFont="1" applyFill="1" applyBorder="1" applyAlignment="1">
      <alignment horizontal="right"/>
    </xf>
    <xf numFmtId="0" fontId="20" fillId="13" borderId="7" xfId="3" applyFont="1" applyFill="1" applyBorder="1"/>
    <xf numFmtId="0" fontId="20" fillId="13" borderId="7" xfId="3" applyFont="1" applyFill="1" applyBorder="1" applyAlignment="1">
      <alignment horizontal="center"/>
    </xf>
    <xf numFmtId="0" fontId="25" fillId="13" borderId="7" xfId="3" applyFont="1" applyFill="1" applyBorder="1" applyAlignment="1">
      <alignment horizontal="center"/>
    </xf>
    <xf numFmtId="0" fontId="20" fillId="13" borderId="7" xfId="3" applyFont="1" applyFill="1" applyBorder="1" applyAlignment="1">
      <alignment wrapText="1"/>
    </xf>
    <xf numFmtId="0" fontId="17" fillId="13" borderId="3" xfId="1" applyNumberFormat="1" applyFont="1" applyFill="1" applyBorder="1" applyAlignment="1" applyProtection="1">
      <alignment horizontal="left" vertical="center" wrapText="1"/>
    </xf>
    <xf numFmtId="166" fontId="6" fillId="3" borderId="3" xfId="0" applyNumberFormat="1" applyFont="1" applyFill="1" applyBorder="1" applyAlignment="1">
      <alignment horizontal="right"/>
    </xf>
    <xf numFmtId="166" fontId="20" fillId="0" borderId="0" xfId="0" applyNumberFormat="1" applyFont="1"/>
    <xf numFmtId="166" fontId="6" fillId="4" borderId="1" xfId="0" quotePrefix="1" applyNumberFormat="1" applyFont="1" applyFill="1" applyBorder="1" applyAlignment="1">
      <alignment horizontal="right"/>
    </xf>
    <xf numFmtId="166" fontId="3" fillId="2" borderId="4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>
      <alignment horizontal="right"/>
    </xf>
    <xf numFmtId="166" fontId="20" fillId="11" borderId="4" xfId="8" applyNumberFormat="1" applyFont="1" applyBorder="1" applyAlignment="1">
      <alignment horizontal="right"/>
    </xf>
    <xf numFmtId="166" fontId="20" fillId="11" borderId="3" xfId="8" applyNumberFormat="1" applyFont="1" applyBorder="1" applyAlignment="1">
      <alignment horizontal="right"/>
    </xf>
    <xf numFmtId="166" fontId="9" fillId="2" borderId="3" xfId="0" applyNumberFormat="1" applyFont="1" applyFill="1" applyBorder="1" applyAlignment="1">
      <alignment horizontal="right"/>
    </xf>
    <xf numFmtId="0" fontId="20" fillId="13" borderId="3" xfId="1" applyFont="1" applyFill="1" applyBorder="1" applyAlignment="1">
      <alignment horizontal="center" vertical="center"/>
    </xf>
    <xf numFmtId="0" fontId="20" fillId="13" borderId="3" xfId="1" applyNumberFormat="1" applyFont="1" applyFill="1" applyBorder="1" applyAlignment="1" applyProtection="1">
      <alignment horizontal="center" vertical="center"/>
    </xf>
    <xf numFmtId="0" fontId="20" fillId="14" borderId="3" xfId="3" applyFont="1" applyFill="1" applyBorder="1" applyAlignment="1">
      <alignment horizontal="left" vertical="center"/>
    </xf>
    <xf numFmtId="0" fontId="20" fillId="14" borderId="3" xfId="3" applyNumberFormat="1" applyFont="1" applyFill="1" applyBorder="1" applyAlignment="1" applyProtection="1">
      <alignment horizontal="center" vertical="center"/>
    </xf>
    <xf numFmtId="0" fontId="23" fillId="14" borderId="3" xfId="2" applyFont="1" applyFill="1" applyBorder="1" applyAlignment="1">
      <alignment horizontal="left" vertical="center"/>
    </xf>
    <xf numFmtId="0" fontId="25" fillId="14" borderId="3" xfId="2" applyNumberFormat="1" applyFont="1" applyFill="1" applyBorder="1" applyAlignment="1" applyProtection="1">
      <alignment vertical="center" wrapText="1"/>
    </xf>
    <xf numFmtId="0" fontId="25" fillId="14" borderId="3" xfId="2" applyFont="1" applyFill="1" applyBorder="1" applyAlignment="1">
      <alignment horizontal="left" vertical="center"/>
    </xf>
    <xf numFmtId="0" fontId="25" fillId="14" borderId="3" xfId="2" applyNumberFormat="1" applyFont="1" applyFill="1" applyBorder="1" applyAlignment="1" applyProtection="1">
      <alignment horizontal="center" vertical="center"/>
    </xf>
    <xf numFmtId="166" fontId="27" fillId="14" borderId="3" xfId="2" applyNumberFormat="1" applyFont="1" applyFill="1" applyBorder="1" applyAlignment="1">
      <alignment horizontal="right"/>
    </xf>
    <xf numFmtId="0" fontId="25" fillId="13" borderId="3" xfId="1" applyNumberFormat="1" applyFont="1" applyFill="1" applyBorder="1" applyAlignment="1" applyProtection="1">
      <alignment vertical="center" wrapText="1"/>
    </xf>
    <xf numFmtId="0" fontId="25" fillId="14" borderId="3" xfId="3" applyNumberFormat="1" applyFont="1" applyFill="1" applyBorder="1" applyAlignment="1" applyProtection="1">
      <alignment vertical="center" wrapText="1"/>
    </xf>
    <xf numFmtId="0" fontId="20" fillId="14" borderId="3" xfId="2" applyNumberFormat="1" applyFont="1" applyFill="1" applyBorder="1" applyAlignment="1" applyProtection="1">
      <alignment horizontal="center" vertical="center"/>
    </xf>
    <xf numFmtId="166" fontId="25" fillId="13" borderId="3" xfId="1" applyNumberFormat="1" applyFont="1" applyFill="1" applyBorder="1" applyAlignment="1">
      <alignment horizontal="right"/>
    </xf>
    <xf numFmtId="166" fontId="25" fillId="14" borderId="3" xfId="3" applyNumberFormat="1" applyFont="1" applyFill="1" applyBorder="1" applyAlignment="1">
      <alignment horizontal="right"/>
    </xf>
    <xf numFmtId="0" fontId="11" fillId="13" borderId="3" xfId="0" applyFont="1" applyFill="1" applyBorder="1" applyAlignment="1">
      <alignment horizontal="left" vertical="center" wrapText="1"/>
    </xf>
    <xf numFmtId="3" fontId="3" fillId="13" borderId="4" xfId="0" applyNumberFormat="1" applyFont="1" applyFill="1" applyBorder="1" applyAlignment="1">
      <alignment horizontal="right"/>
    </xf>
    <xf numFmtId="3" fontId="3" fillId="13" borderId="3" xfId="0" applyNumberFormat="1" applyFont="1" applyFill="1" applyBorder="1" applyAlignment="1">
      <alignment horizontal="right"/>
    </xf>
    <xf numFmtId="0" fontId="11" fillId="13" borderId="3" xfId="0" applyFont="1" applyFill="1" applyBorder="1" applyAlignment="1">
      <alignment horizontal="left" vertical="center"/>
    </xf>
    <xf numFmtId="0" fontId="11" fillId="13" borderId="3" xfId="0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20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17" fillId="14" borderId="7" xfId="1" applyFont="1" applyFill="1" applyBorder="1"/>
    <xf numFmtId="166" fontId="17" fillId="14" borderId="7" xfId="1" applyNumberFormat="1" applyFont="1" applyFill="1" applyBorder="1"/>
    <xf numFmtId="166" fontId="27" fillId="13" borderId="3" xfId="1" applyNumberFormat="1" applyFont="1" applyFill="1" applyBorder="1" applyAlignment="1">
      <alignment horizontal="right"/>
    </xf>
    <xf numFmtId="166" fontId="27" fillId="14" borderId="3" xfId="3" applyNumberFormat="1" applyFont="1" applyFill="1" applyBorder="1" applyAlignment="1">
      <alignment horizontal="right"/>
    </xf>
    <xf numFmtId="166" fontId="23" fillId="0" borderId="0" xfId="9" applyNumberFormat="1" applyFont="1"/>
    <xf numFmtId="166" fontId="0" fillId="0" borderId="0" xfId="9" applyNumberFormat="1" applyFont="1"/>
    <xf numFmtId="166" fontId="23" fillId="0" borderId="0" xfId="7" applyNumberFormat="1" applyFont="1"/>
    <xf numFmtId="0" fontId="3" fillId="16" borderId="4" xfId="0" applyFont="1" applyFill="1" applyBorder="1" applyAlignment="1">
      <alignment horizontal="left" vertical="center" wrapText="1"/>
    </xf>
    <xf numFmtId="166" fontId="9" fillId="16" borderId="3" xfId="0" applyNumberFormat="1" applyFont="1" applyFill="1" applyBorder="1" applyAlignment="1">
      <alignment horizontal="right"/>
    </xf>
    <xf numFmtId="166" fontId="17" fillId="0" borderId="0" xfId="9" applyNumberFormat="1" applyFont="1"/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166" fontId="3" fillId="14" borderId="9" xfId="6" applyNumberFormat="1" applyFont="1" applyFill="1" applyBorder="1" applyAlignment="1">
      <alignment horizontal="right"/>
    </xf>
    <xf numFmtId="166" fontId="6" fillId="4" borderId="3" xfId="0" quotePrefix="1" applyNumberFormat="1" applyFont="1" applyFill="1" applyBorder="1" applyAlignment="1">
      <alignment horizontal="right"/>
    </xf>
    <xf numFmtId="166" fontId="6" fillId="3" borderId="3" xfId="0" quotePrefix="1" applyNumberFormat="1" applyFont="1" applyFill="1" applyBorder="1" applyAlignment="1">
      <alignment horizontal="right"/>
    </xf>
    <xf numFmtId="0" fontId="24" fillId="8" borderId="7" xfId="4" applyNumberFormat="1" applyFont="1" applyAlignment="1" applyProtection="1">
      <alignment horizontal="center" vertical="center" wrapText="1"/>
    </xf>
    <xf numFmtId="0" fontId="20" fillId="15" borderId="7" xfId="1" applyNumberFormat="1" applyFont="1" applyFill="1" applyBorder="1" applyAlignment="1" applyProtection="1">
      <alignment horizontal="center" vertical="center" wrapText="1"/>
    </xf>
    <xf numFmtId="0" fontId="23" fillId="15" borderId="7" xfId="1" applyNumberFormat="1" applyFont="1" applyFill="1" applyBorder="1" applyAlignment="1" applyProtection="1">
      <alignment horizontal="center" vertical="center" wrapText="1"/>
    </xf>
    <xf numFmtId="0" fontId="23" fillId="15" borderId="7" xfId="1" applyNumberFormat="1" applyFont="1" applyFill="1" applyBorder="1" applyAlignment="1" applyProtection="1">
      <alignment horizontal="left" vertical="center" wrapText="1"/>
    </xf>
    <xf numFmtId="0" fontId="20" fillId="15" borderId="7" xfId="1" applyNumberFormat="1" applyFont="1" applyFill="1" applyBorder="1" applyAlignment="1" applyProtection="1">
      <alignment horizontal="left" vertical="center" wrapText="1"/>
    </xf>
    <xf numFmtId="166" fontId="25" fillId="15" borderId="7" xfId="1" applyNumberFormat="1" applyFont="1" applyFill="1" applyBorder="1" applyAlignment="1">
      <alignment horizontal="right"/>
    </xf>
    <xf numFmtId="0" fontId="26" fillId="14" borderId="7" xfId="2" applyNumberFormat="1" applyFont="1" applyFill="1" applyBorder="1" applyAlignment="1" applyProtection="1">
      <alignment horizontal="left" vertical="center" wrapText="1"/>
    </xf>
    <xf numFmtId="0" fontId="26" fillId="14" borderId="7" xfId="2" applyNumberFormat="1" applyFont="1" applyFill="1" applyBorder="1" applyAlignment="1" applyProtection="1">
      <alignment horizontal="center" vertical="center" wrapText="1"/>
    </xf>
    <xf numFmtId="0" fontId="25" fillId="14" borderId="7" xfId="2" applyNumberFormat="1" applyFont="1" applyFill="1" applyBorder="1" applyAlignment="1" applyProtection="1">
      <alignment horizontal="center" vertical="center" wrapText="1"/>
    </xf>
    <xf numFmtId="0" fontId="25" fillId="14" borderId="7" xfId="2" applyNumberFormat="1" applyFont="1" applyFill="1" applyBorder="1" applyAlignment="1" applyProtection="1">
      <alignment horizontal="left" vertical="center" wrapText="1"/>
    </xf>
    <xf numFmtId="166" fontId="27" fillId="14" borderId="7" xfId="2" applyNumberFormat="1" applyFont="1" applyFill="1" applyBorder="1" applyAlignment="1">
      <alignment horizontal="right"/>
    </xf>
    <xf numFmtId="0" fontId="23" fillId="0" borderId="7" xfId="0" applyFont="1" applyBorder="1"/>
    <xf numFmtId="0" fontId="23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vertical="center" wrapText="1"/>
    </xf>
    <xf numFmtId="166" fontId="26" fillId="0" borderId="7" xfId="0" applyNumberFormat="1" applyFont="1" applyBorder="1"/>
    <xf numFmtId="0" fontId="23" fillId="14" borderId="7" xfId="2" quotePrefix="1" applyFont="1" applyFill="1" applyBorder="1" applyAlignment="1">
      <alignment horizontal="left" vertical="center"/>
    </xf>
    <xf numFmtId="0" fontId="23" fillId="14" borderId="7" xfId="2" quotePrefix="1" applyFont="1" applyFill="1" applyBorder="1" applyAlignment="1">
      <alignment horizontal="center" vertical="center"/>
    </xf>
    <xf numFmtId="0" fontId="25" fillId="14" borderId="7" xfId="2" quotePrefix="1" applyFont="1" applyFill="1" applyBorder="1" applyAlignment="1">
      <alignment horizontal="center" vertical="center"/>
    </xf>
    <xf numFmtId="0" fontId="25" fillId="14" borderId="7" xfId="2" quotePrefix="1" applyFont="1" applyFill="1" applyBorder="1" applyAlignment="1">
      <alignment horizontal="left" vertical="center" wrapText="1"/>
    </xf>
    <xf numFmtId="0" fontId="23" fillId="0" borderId="7" xfId="0" quotePrefix="1" applyFont="1" applyBorder="1"/>
    <xf numFmtId="0" fontId="23" fillId="0" borderId="7" xfId="0" quotePrefix="1" applyFont="1" applyBorder="1" applyAlignment="1">
      <alignment horizontal="center" vertical="center"/>
    </xf>
    <xf numFmtId="0" fontId="26" fillId="0" borderId="7" xfId="0" quotePrefix="1" applyFont="1" applyBorder="1" applyAlignment="1">
      <alignment vertical="center" wrapText="1"/>
    </xf>
    <xf numFmtId="0" fontId="25" fillId="14" borderId="7" xfId="2" quotePrefix="1" applyFont="1" applyFill="1" applyBorder="1" applyAlignment="1">
      <alignment horizontal="left" vertical="center"/>
    </xf>
    <xf numFmtId="166" fontId="25" fillId="14" borderId="7" xfId="2" applyNumberFormat="1" applyFont="1" applyFill="1" applyBorder="1" applyAlignment="1">
      <alignment horizontal="right"/>
    </xf>
    <xf numFmtId="0" fontId="20" fillId="14" borderId="7" xfId="2" quotePrefix="1" applyFont="1" applyFill="1" applyBorder="1"/>
    <xf numFmtId="0" fontId="20" fillId="14" borderId="7" xfId="2" quotePrefix="1" applyFont="1" applyFill="1" applyBorder="1" applyAlignment="1">
      <alignment horizontal="center"/>
    </xf>
    <xf numFmtId="0" fontId="25" fillId="14" borderId="7" xfId="2" quotePrefix="1" applyFont="1" applyFill="1" applyBorder="1" applyAlignment="1">
      <alignment horizontal="center"/>
    </xf>
    <xf numFmtId="0" fontId="27" fillId="14" borderId="7" xfId="2" applyNumberFormat="1" applyFont="1" applyFill="1" applyBorder="1" applyAlignment="1" applyProtection="1">
      <alignment horizontal="left" vertical="center" wrapText="1"/>
    </xf>
    <xf numFmtId="166" fontId="25" fillId="14" borderId="7" xfId="2" applyNumberFormat="1" applyFont="1" applyFill="1" applyBorder="1"/>
    <xf numFmtId="0" fontId="23" fillId="14" borderId="7" xfId="0" quotePrefix="1" applyFont="1" applyFill="1" applyBorder="1"/>
    <xf numFmtId="0" fontId="20" fillId="14" borderId="7" xfId="0" quotePrefix="1" applyFont="1" applyFill="1" applyBorder="1" applyAlignment="1">
      <alignment horizontal="center"/>
    </xf>
    <xf numFmtId="0" fontId="20" fillId="14" borderId="7" xfId="0" quotePrefix="1" applyFont="1" applyFill="1" applyBorder="1"/>
    <xf numFmtId="166" fontId="27" fillId="14" borderId="7" xfId="0" quotePrefix="1" applyNumberFormat="1" applyFont="1" applyFill="1" applyBorder="1"/>
    <xf numFmtId="0" fontId="23" fillId="14" borderId="7" xfId="2" quotePrefix="1" applyFont="1" applyFill="1" applyBorder="1"/>
    <xf numFmtId="0" fontId="23" fillId="14" borderId="7" xfId="2" quotePrefix="1" applyFont="1" applyFill="1" applyBorder="1" applyAlignment="1">
      <alignment horizontal="center"/>
    </xf>
    <xf numFmtId="0" fontId="25" fillId="14" borderId="7" xfId="2" quotePrefix="1" applyFont="1" applyFill="1" applyBorder="1" applyAlignment="1">
      <alignment wrapText="1"/>
    </xf>
    <xf numFmtId="166" fontId="27" fillId="14" borderId="7" xfId="2" applyNumberFormat="1" applyFont="1" applyFill="1" applyBorder="1"/>
    <xf numFmtId="0" fontId="20" fillId="14" borderId="7" xfId="1" applyNumberFormat="1" applyFont="1" applyFill="1" applyBorder="1" applyAlignment="1" applyProtection="1">
      <alignment horizontal="left" vertical="center" wrapText="1"/>
    </xf>
    <xf numFmtId="0" fontId="20" fillId="14" borderId="7" xfId="1" applyNumberFormat="1" applyFont="1" applyFill="1" applyBorder="1" applyAlignment="1" applyProtection="1">
      <alignment horizontal="center" vertical="center" wrapText="1"/>
    </xf>
    <xf numFmtId="0" fontId="25" fillId="14" borderId="7" xfId="1" quotePrefix="1" applyFont="1" applyFill="1" applyBorder="1" applyAlignment="1">
      <alignment horizontal="center" vertical="center"/>
    </xf>
    <xf numFmtId="0" fontId="25" fillId="14" borderId="7" xfId="1" quotePrefix="1" applyFont="1" applyFill="1" applyBorder="1" applyAlignment="1">
      <alignment horizontal="left" vertical="center"/>
    </xf>
    <xf numFmtId="0" fontId="23" fillId="0" borderId="3" xfId="0" quotePrefix="1" applyFont="1" applyBorder="1"/>
    <xf numFmtId="0" fontId="23" fillId="0" borderId="3" xfId="0" quotePrefix="1" applyFont="1" applyBorder="1" applyAlignment="1">
      <alignment horizontal="center"/>
    </xf>
    <xf numFmtId="0" fontId="26" fillId="0" borderId="3" xfId="0" quotePrefix="1" applyFont="1" applyBorder="1"/>
    <xf numFmtId="166" fontId="26" fillId="0" borderId="3" xfId="0" applyNumberFormat="1" applyFont="1" applyBorder="1"/>
    <xf numFmtId="0" fontId="23" fillId="0" borderId="3" xfId="0" applyFont="1" applyBorder="1"/>
    <xf numFmtId="0" fontId="23" fillId="0" borderId="3" xfId="0" applyFont="1" applyBorder="1" applyAlignment="1">
      <alignment horizontal="center"/>
    </xf>
    <xf numFmtId="0" fontId="26" fillId="0" borderId="3" xfId="0" applyFont="1" applyBorder="1"/>
    <xf numFmtId="166" fontId="10" fillId="0" borderId="3" xfId="0" applyNumberFormat="1" applyFont="1" applyBorder="1"/>
    <xf numFmtId="0" fontId="30" fillId="14" borderId="3" xfId="2" applyFont="1" applyFill="1" applyBorder="1"/>
    <xf numFmtId="0" fontId="30" fillId="14" borderId="3" xfId="2" applyFont="1" applyFill="1" applyBorder="1" applyAlignment="1">
      <alignment horizontal="center"/>
    </xf>
    <xf numFmtId="0" fontId="27" fillId="14" borderId="3" xfId="2" applyFont="1" applyFill="1" applyBorder="1" applyAlignment="1">
      <alignment horizontal="center"/>
    </xf>
    <xf numFmtId="0" fontId="27" fillId="14" borderId="3" xfId="2" applyNumberFormat="1" applyFont="1" applyFill="1" applyBorder="1" applyAlignment="1" applyProtection="1">
      <alignment horizontal="left" vertical="center" wrapText="1"/>
    </xf>
    <xf numFmtId="166" fontId="27" fillId="14" borderId="3" xfId="2" applyNumberFormat="1" applyFont="1" applyFill="1" applyBorder="1"/>
    <xf numFmtId="0" fontId="23" fillId="14" borderId="3" xfId="0" applyFont="1" applyFill="1" applyBorder="1"/>
    <xf numFmtId="0" fontId="23" fillId="14" borderId="3" xfId="0" applyFont="1" applyFill="1" applyBorder="1" applyAlignment="1">
      <alignment horizontal="center"/>
    </xf>
    <xf numFmtId="0" fontId="20" fillId="14" borderId="3" xfId="0" applyFont="1" applyFill="1" applyBorder="1" applyAlignment="1">
      <alignment horizontal="center"/>
    </xf>
    <xf numFmtId="0" fontId="25" fillId="14" borderId="3" xfId="0" quotePrefix="1" applyFont="1" applyFill="1" applyBorder="1"/>
    <xf numFmtId="166" fontId="27" fillId="14" borderId="3" xfId="0" applyNumberFormat="1" applyFont="1" applyFill="1" applyBorder="1"/>
    <xf numFmtId="0" fontId="25" fillId="14" borderId="3" xfId="2" applyFont="1" applyFill="1" applyBorder="1"/>
    <xf numFmtId="0" fontId="25" fillId="14" borderId="3" xfId="2" applyFont="1" applyFill="1" applyBorder="1" applyAlignment="1">
      <alignment horizontal="center"/>
    </xf>
    <xf numFmtId="0" fontId="25" fillId="14" borderId="3" xfId="2" quotePrefix="1" applyFont="1" applyFill="1" applyBorder="1" applyAlignment="1">
      <alignment wrapText="1"/>
    </xf>
    <xf numFmtId="0" fontId="6" fillId="14" borderId="10" xfId="6" applyNumberFormat="1" applyFont="1" applyFill="1" applyBorder="1" applyAlignment="1" applyProtection="1">
      <alignment horizontal="left" vertical="center" wrapText="1"/>
    </xf>
    <xf numFmtId="0" fontId="6" fillId="14" borderId="11" xfId="6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14" borderId="1" xfId="0" quotePrefix="1" applyFont="1" applyFill="1" applyBorder="1" applyAlignment="1">
      <alignment horizontal="left" wrapText="1"/>
    </xf>
    <xf numFmtId="0" fontId="6" fillId="14" borderId="2" xfId="0" quotePrefix="1" applyFont="1" applyFill="1" applyBorder="1" applyAlignment="1">
      <alignment horizontal="left" wrapText="1"/>
    </xf>
    <xf numFmtId="0" fontId="6" fillId="14" borderId="2" xfId="0" quotePrefix="1" applyFont="1" applyFill="1" applyBorder="1" applyAlignment="1">
      <alignment horizontal="center" wrapText="1"/>
    </xf>
    <xf numFmtId="0" fontId="6" fillId="14" borderId="2" xfId="0" quotePrefix="1" applyFont="1" applyFill="1" applyBorder="1" applyAlignment="1">
      <alignment horizontal="left"/>
    </xf>
    <xf numFmtId="0" fontId="6" fillId="14" borderId="3" xfId="0" quotePrefix="1" applyFont="1" applyFill="1" applyBorder="1" applyAlignment="1">
      <alignment horizontal="left"/>
    </xf>
    <xf numFmtId="0" fontId="6" fillId="14" borderId="3" xfId="0" applyFont="1" applyFill="1" applyBorder="1" applyAlignment="1">
      <alignment horizontal="center" vertical="center" wrapText="1"/>
    </xf>
    <xf numFmtId="0" fontId="21" fillId="14" borderId="13" xfId="1" applyNumberFormat="1" applyFont="1" applyFill="1" applyBorder="1" applyAlignment="1" applyProtection="1">
      <alignment horizontal="center" vertical="center" wrapText="1"/>
    </xf>
    <xf numFmtId="0" fontId="21" fillId="14" borderId="14" xfId="1" applyNumberFormat="1" applyFont="1" applyFill="1" applyBorder="1" applyAlignment="1" applyProtection="1">
      <alignment horizontal="center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/>
    </xf>
    <xf numFmtId="0" fontId="6" fillId="0" borderId="3" xfId="0" quotePrefix="1" applyFont="1" applyBorder="1" applyAlignment="1">
      <alignment horizontal="center"/>
    </xf>
    <xf numFmtId="0" fontId="31" fillId="16" borderId="13" xfId="4" applyNumberFormat="1" applyFont="1" applyFill="1" applyBorder="1" applyAlignment="1" applyProtection="1">
      <alignment horizontal="center" vertical="center" wrapText="1"/>
    </xf>
    <xf numFmtId="0" fontId="31" fillId="16" borderId="14" xfId="4" applyNumberFormat="1" applyFont="1" applyFill="1" applyBorder="1" applyAlignment="1" applyProtection="1">
      <alignment horizontal="center" vertical="center" wrapText="1"/>
    </xf>
    <xf numFmtId="0" fontId="24" fillId="13" borderId="7" xfId="4" applyNumberFormat="1" applyFont="1" applyFill="1" applyAlignment="1" applyProtection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13" borderId="0" xfId="0" quotePrefix="1" applyFont="1" applyFill="1" applyAlignment="1">
      <alignment horizontal="center"/>
    </xf>
    <xf numFmtId="0" fontId="6" fillId="0" borderId="4" xfId="0" quotePrefix="1" applyFont="1" applyBorder="1" applyAlignment="1">
      <alignment horizontal="center"/>
    </xf>
    <xf numFmtId="166" fontId="6" fillId="2" borderId="3" xfId="0" applyNumberFormat="1" applyFont="1" applyFill="1" applyBorder="1" applyAlignment="1">
      <alignment horizontal="right"/>
    </xf>
    <xf numFmtId="0" fontId="24" fillId="2" borderId="7" xfId="4" applyNumberFormat="1" applyFont="1" applyFill="1" applyAlignment="1" applyProtection="1">
      <alignment horizontal="center" vertical="center" wrapText="1"/>
    </xf>
    <xf numFmtId="0" fontId="24" fillId="13" borderId="15" xfId="4" applyNumberFormat="1" applyFont="1" applyFill="1" applyBorder="1" applyAlignment="1" applyProtection="1">
      <alignment horizontal="center" vertical="center" wrapText="1"/>
    </xf>
    <xf numFmtId="0" fontId="6" fillId="13" borderId="16" xfId="0" applyFont="1" applyFill="1" applyBorder="1" applyAlignment="1">
      <alignment horizontal="center" vertical="center" wrapText="1"/>
    </xf>
    <xf numFmtId="0" fontId="6" fillId="2" borderId="7" xfId="0" quotePrefix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171" fontId="20" fillId="15" borderId="7" xfId="1" applyNumberFormat="1" applyFont="1" applyFill="1" applyBorder="1" applyAlignment="1" applyProtection="1">
      <alignment horizontal="left" vertical="center" wrapText="1"/>
    </xf>
    <xf numFmtId="171" fontId="25" fillId="14" borderId="7" xfId="2" applyNumberFormat="1" applyFont="1" applyFill="1" applyBorder="1" applyAlignment="1" applyProtection="1">
      <alignment horizontal="left" vertical="center" wrapText="1"/>
    </xf>
    <xf numFmtId="171" fontId="26" fillId="0" borderId="7" xfId="0" applyNumberFormat="1" applyFont="1" applyBorder="1" applyAlignment="1">
      <alignment vertical="center" wrapText="1"/>
    </xf>
    <xf numFmtId="171" fontId="25" fillId="14" borderId="7" xfId="2" quotePrefix="1" applyNumberFormat="1" applyFont="1" applyFill="1" applyBorder="1" applyAlignment="1">
      <alignment horizontal="left" vertical="center" wrapText="1"/>
    </xf>
    <xf numFmtId="171" fontId="26" fillId="0" borderId="7" xfId="0" quotePrefix="1" applyNumberFormat="1" applyFont="1" applyBorder="1" applyAlignment="1">
      <alignment vertical="center" wrapText="1"/>
    </xf>
    <xf numFmtId="171" fontId="27" fillId="14" borderId="7" xfId="2" applyNumberFormat="1" applyFont="1" applyFill="1" applyBorder="1" applyAlignment="1" applyProtection="1">
      <alignment horizontal="left" vertical="center" wrapText="1"/>
    </xf>
    <xf numFmtId="171" fontId="20" fillId="14" borderId="7" xfId="0" quotePrefix="1" applyNumberFormat="1" applyFont="1" applyFill="1" applyBorder="1"/>
    <xf numFmtId="171" fontId="25" fillId="14" borderId="7" xfId="2" quotePrefix="1" applyNumberFormat="1" applyFont="1" applyFill="1" applyBorder="1" applyAlignment="1">
      <alignment wrapText="1"/>
    </xf>
    <xf numFmtId="171" fontId="17" fillId="0" borderId="0" xfId="0" applyNumberFormat="1" applyFont="1" applyAlignment="1">
      <alignment horizontal="right"/>
    </xf>
    <xf numFmtId="166" fontId="6" fillId="3" borderId="17" xfId="0" applyNumberFormat="1" applyFont="1" applyFill="1" applyBorder="1" applyAlignment="1">
      <alignment horizontal="right"/>
    </xf>
    <xf numFmtId="172" fontId="6" fillId="4" borderId="3" xfId="0" quotePrefix="1" applyNumberFormat="1" applyFont="1" applyFill="1" applyBorder="1" applyAlignment="1">
      <alignment horizontal="right"/>
    </xf>
    <xf numFmtId="172" fontId="26" fillId="0" borderId="7" xfId="0" applyNumberFormat="1" applyFont="1" applyBorder="1"/>
    <xf numFmtId="172" fontId="26" fillId="14" borderId="7" xfId="0" applyNumberFormat="1" applyFont="1" applyFill="1" applyBorder="1"/>
    <xf numFmtId="172" fontId="26" fillId="0" borderId="3" xfId="0" applyNumberFormat="1" applyFont="1" applyBorder="1"/>
    <xf numFmtId="172" fontId="26" fillId="14" borderId="3" xfId="0" applyNumberFormat="1" applyFont="1" applyFill="1" applyBorder="1"/>
    <xf numFmtId="172" fontId="26" fillId="13" borderId="3" xfId="0" applyNumberFormat="1" applyFont="1" applyFill="1" applyBorder="1"/>
    <xf numFmtId="0" fontId="11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 wrapText="1"/>
    </xf>
    <xf numFmtId="0" fontId="0" fillId="0" borderId="3" xfId="0" applyBorder="1"/>
    <xf numFmtId="0" fontId="20" fillId="17" borderId="3" xfId="0" applyFont="1" applyFill="1" applyBorder="1" applyAlignment="1">
      <alignment horizontal="center" wrapText="1"/>
    </xf>
    <xf numFmtId="0" fontId="20" fillId="17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wrapText="1"/>
    </xf>
    <xf numFmtId="0" fontId="20" fillId="2" borderId="3" xfId="0" applyFont="1" applyFill="1" applyBorder="1" applyAlignment="1">
      <alignment horizontal="center"/>
    </xf>
    <xf numFmtId="171" fontId="20" fillId="13" borderId="4" xfId="1" applyNumberFormat="1" applyFont="1" applyFill="1" applyBorder="1" applyAlignment="1">
      <alignment horizontal="right"/>
    </xf>
    <xf numFmtId="171" fontId="20" fillId="13" borderId="3" xfId="1" applyNumberFormat="1" applyFont="1" applyFill="1" applyBorder="1" applyAlignment="1">
      <alignment horizontal="right"/>
    </xf>
    <xf numFmtId="171" fontId="11" fillId="2" borderId="4" xfId="0" applyNumberFormat="1" applyFont="1" applyFill="1" applyBorder="1" applyAlignment="1">
      <alignment horizontal="left" vertical="center" wrapText="1"/>
    </xf>
    <xf numFmtId="171" fontId="3" fillId="2" borderId="4" xfId="0" applyNumberFormat="1" applyFont="1" applyFill="1" applyBorder="1" applyAlignment="1">
      <alignment horizontal="right"/>
    </xf>
    <xf numFmtId="171" fontId="3" fillId="2" borderId="3" xfId="0" applyNumberFormat="1" applyFont="1" applyFill="1" applyBorder="1" applyAlignment="1">
      <alignment horizontal="right"/>
    </xf>
    <xf numFmtId="171" fontId="0" fillId="0" borderId="3" xfId="0" applyNumberFormat="1" applyBorder="1"/>
    <xf numFmtId="171" fontId="20" fillId="13" borderId="3" xfId="0" applyNumberFormat="1" applyFont="1" applyFill="1" applyBorder="1"/>
    <xf numFmtId="171" fontId="20" fillId="13" borderId="4" xfId="1" applyNumberFormat="1" applyFont="1" applyFill="1" applyBorder="1" applyAlignment="1" applyProtection="1">
      <alignment horizontal="righ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72" fontId="26" fillId="13" borderId="7" xfId="0" applyNumberFormat="1" applyFont="1" applyFill="1" applyBorder="1"/>
    <xf numFmtId="171" fontId="10" fillId="2" borderId="3" xfId="0" quotePrefix="1" applyNumberFormat="1" applyFont="1" applyFill="1" applyBorder="1" applyAlignment="1">
      <alignment horizontal="right" vertical="center" wrapText="1"/>
    </xf>
    <xf numFmtId="1" fontId="23" fillId="13" borderId="3" xfId="0" applyNumberFormat="1" applyFont="1" applyFill="1" applyBorder="1"/>
    <xf numFmtId="1" fontId="23" fillId="0" borderId="3" xfId="0" applyNumberFormat="1" applyFont="1" applyBorder="1"/>
    <xf numFmtId="166" fontId="3" fillId="2" borderId="1" xfId="0" applyNumberFormat="1" applyFont="1" applyFill="1" applyBorder="1" applyAlignment="1">
      <alignment horizontal="right"/>
    </xf>
    <xf numFmtId="166" fontId="20" fillId="11" borderId="2" xfId="8" applyNumberFormat="1" applyFont="1" applyBorder="1" applyAlignment="1">
      <alignment horizontal="right"/>
    </xf>
    <xf numFmtId="166" fontId="3" fillId="2" borderId="2" xfId="0" applyNumberFormat="1" applyFont="1" applyFill="1" applyBorder="1" applyAlignment="1">
      <alignment horizontal="right"/>
    </xf>
    <xf numFmtId="166" fontId="3" fillId="14" borderId="18" xfId="6" applyNumberFormat="1" applyFont="1" applyFill="1" applyBorder="1" applyAlignment="1">
      <alignment horizontal="right"/>
    </xf>
    <xf numFmtId="166" fontId="20" fillId="11" borderId="1" xfId="8" applyNumberFormat="1" applyFont="1" applyBorder="1" applyAlignment="1">
      <alignment horizontal="right"/>
    </xf>
    <xf numFmtId="166" fontId="9" fillId="2" borderId="1" xfId="0" applyNumberFormat="1" applyFont="1" applyFill="1" applyBorder="1" applyAlignment="1">
      <alignment horizontal="right"/>
    </xf>
    <xf numFmtId="166" fontId="11" fillId="16" borderId="1" xfId="0" applyNumberFormat="1" applyFont="1" applyFill="1" applyBorder="1" applyAlignment="1">
      <alignment horizontal="right"/>
    </xf>
    <xf numFmtId="166" fontId="17" fillId="14" borderId="12" xfId="1" applyNumberFormat="1" applyFont="1" applyFill="1" applyBorder="1"/>
    <xf numFmtId="166" fontId="0" fillId="0" borderId="3" xfId="0" applyNumberFormat="1" applyBorder="1"/>
    <xf numFmtId="164" fontId="0" fillId="0" borderId="3" xfId="0" applyNumberFormat="1" applyBorder="1"/>
    <xf numFmtId="0" fontId="0" fillId="14" borderId="3" xfId="0" applyFill="1" applyBorder="1"/>
    <xf numFmtId="0" fontId="0" fillId="16" borderId="3" xfId="0" applyFill="1" applyBorder="1"/>
    <xf numFmtId="166" fontId="0" fillId="16" borderId="3" xfId="0" applyNumberFormat="1" applyFill="1" applyBorder="1"/>
    <xf numFmtId="0" fontId="6" fillId="4" borderId="19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20" fillId="12" borderId="20" xfId="10" applyNumberFormat="1" applyFont="1" applyBorder="1" applyAlignment="1" applyProtection="1">
      <alignment horizontal="center" vertical="center" wrapText="1"/>
    </xf>
    <xf numFmtId="0" fontId="20" fillId="4" borderId="17" xfId="0" applyFont="1" applyFill="1" applyBorder="1" applyAlignment="1">
      <alignment horizontal="center" vertical="center"/>
    </xf>
    <xf numFmtId="170" fontId="20" fillId="4" borderId="17" xfId="0" applyNumberFormat="1" applyFont="1" applyFill="1" applyBorder="1" applyAlignment="1">
      <alignment horizontal="center" vertical="center"/>
    </xf>
    <xf numFmtId="0" fontId="6" fillId="14" borderId="21" xfId="6" applyNumberFormat="1" applyFont="1" applyFill="1" applyBorder="1" applyAlignment="1" applyProtection="1">
      <alignment horizontal="left" vertical="center" wrapText="1"/>
    </xf>
    <xf numFmtId="166" fontId="3" fillId="14" borderId="22" xfId="6" applyNumberFormat="1" applyFont="1" applyFill="1" applyBorder="1" applyAlignment="1">
      <alignment horizontal="right"/>
    </xf>
    <xf numFmtId="166" fontId="3" fillId="14" borderId="23" xfId="6" applyNumberFormat="1" applyFont="1" applyFill="1" applyBorder="1" applyAlignment="1">
      <alignment horizontal="right"/>
    </xf>
    <xf numFmtId="0" fontId="0" fillId="14" borderId="24" xfId="0" applyFill="1" applyBorder="1"/>
    <xf numFmtId="0" fontId="35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13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10" fillId="2" borderId="4" xfId="0" quotePrefix="1" applyFont="1" applyFill="1" applyBorder="1" applyAlignment="1">
      <alignment horizontal="left" vertical="center" wrapText="1"/>
    </xf>
    <xf numFmtId="0" fontId="11" fillId="13" borderId="4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0" fillId="2" borderId="4" xfId="0" quotePrefix="1" applyFont="1" applyFill="1" applyBorder="1" applyAlignment="1">
      <alignment horizontal="left" vertical="center"/>
    </xf>
    <xf numFmtId="0" fontId="20" fillId="4" borderId="3" xfId="0" applyFont="1" applyFill="1" applyBorder="1" applyAlignment="1">
      <alignment horizontal="center"/>
    </xf>
    <xf numFmtId="0" fontId="0" fillId="13" borderId="3" xfId="0" applyFill="1" applyBorder="1"/>
    <xf numFmtId="171" fontId="17" fillId="16" borderId="3" xfId="0" applyNumberFormat="1" applyFont="1" applyFill="1" applyBorder="1"/>
    <xf numFmtId="1" fontId="0" fillId="16" borderId="3" xfId="0" applyNumberFormat="1" applyFill="1" applyBorder="1"/>
    <xf numFmtId="1" fontId="0" fillId="0" borderId="3" xfId="0" applyNumberFormat="1" applyBorder="1"/>
    <xf numFmtId="171" fontId="0" fillId="0" borderId="3" xfId="0" applyNumberFormat="1" applyBorder="1" applyAlignment="1">
      <alignment horizontal="center" vertical="center"/>
    </xf>
    <xf numFmtId="171" fontId="0" fillId="14" borderId="24" xfId="0" applyNumberFormat="1" applyFill="1" applyBorder="1"/>
    <xf numFmtId="171" fontId="0" fillId="16" borderId="3" xfId="0" applyNumberFormat="1" applyFill="1" applyBorder="1"/>
    <xf numFmtId="171" fontId="0" fillId="14" borderId="3" xfId="0" applyNumberFormat="1" applyFill="1" applyBorder="1"/>
    <xf numFmtId="1" fontId="23" fillId="16" borderId="3" xfId="0" applyNumberFormat="1" applyFont="1" applyFill="1" applyBorder="1"/>
    <xf numFmtId="171" fontId="20" fillId="16" borderId="3" xfId="0" applyNumberFormat="1" applyFont="1" applyFill="1" applyBorder="1"/>
    <xf numFmtId="171" fontId="17" fillId="14" borderId="3" xfId="0" applyNumberFormat="1" applyFont="1" applyFill="1" applyBorder="1"/>
    <xf numFmtId="1" fontId="0" fillId="14" borderId="3" xfId="0" applyNumberFormat="1" applyFill="1" applyBorder="1"/>
    <xf numFmtId="0" fontId="0" fillId="14" borderId="26" xfId="0" applyFill="1" applyBorder="1"/>
    <xf numFmtId="0" fontId="0" fillId="14" borderId="27" xfId="0" applyFill="1" applyBorder="1"/>
    <xf numFmtId="1" fontId="0" fillId="2" borderId="17" xfId="0" applyNumberFormat="1" applyFill="1" applyBorder="1"/>
    <xf numFmtId="1" fontId="0" fillId="2" borderId="3" xfId="0" applyNumberFormat="1" applyFill="1" applyBorder="1"/>
    <xf numFmtId="166" fontId="6" fillId="2" borderId="3" xfId="0" quotePrefix="1" applyNumberFormat="1" applyFont="1" applyFill="1" applyBorder="1" applyAlignment="1">
      <alignment horizontal="right"/>
    </xf>
    <xf numFmtId="0" fontId="32" fillId="14" borderId="26" xfId="1" applyNumberFormat="1" applyFont="1" applyFill="1" applyBorder="1" applyAlignment="1" applyProtection="1">
      <alignment horizontal="center" vertical="center" wrapText="1"/>
    </xf>
    <xf numFmtId="0" fontId="32" fillId="14" borderId="27" xfId="1" applyNumberFormat="1" applyFont="1" applyFill="1" applyBorder="1" applyAlignment="1" applyProtection="1">
      <alignment horizontal="center" vertical="center" wrapText="1"/>
    </xf>
    <xf numFmtId="171" fontId="36" fillId="0" borderId="7" xfId="0" applyNumberFormat="1" applyFont="1" applyBorder="1" applyAlignment="1">
      <alignment vertical="center" wrapText="1"/>
    </xf>
    <xf numFmtId="166" fontId="36" fillId="0" borderId="7" xfId="0" applyNumberFormat="1" applyFont="1" applyBorder="1"/>
    <xf numFmtId="171" fontId="36" fillId="0" borderId="7" xfId="0" quotePrefix="1" applyNumberFormat="1" applyFont="1" applyBorder="1" applyAlignment="1">
      <alignment vertical="center" wrapText="1"/>
    </xf>
    <xf numFmtId="0" fontId="37" fillId="0" borderId="3" xfId="0" quotePrefix="1" applyFont="1" applyBorder="1" applyAlignment="1">
      <alignment horizontal="center"/>
    </xf>
    <xf numFmtId="0" fontId="37" fillId="0" borderId="3" xfId="0" quotePrefix="1" applyFont="1" applyBorder="1"/>
    <xf numFmtId="0" fontId="38" fillId="0" borderId="3" xfId="0" quotePrefix="1" applyFont="1" applyBorder="1"/>
    <xf numFmtId="166" fontId="38" fillId="0" borderId="3" xfId="0" applyNumberFormat="1" applyFont="1" applyBorder="1"/>
    <xf numFmtId="0" fontId="25" fillId="0" borderId="3" xfId="0" applyFont="1" applyBorder="1"/>
    <xf numFmtId="0" fontId="37" fillId="0" borderId="3" xfId="0" applyFont="1" applyBorder="1" applyAlignment="1">
      <alignment horizontal="center"/>
    </xf>
    <xf numFmtId="0" fontId="37" fillId="0" borderId="3" xfId="0" applyFont="1" applyBorder="1"/>
    <xf numFmtId="0" fontId="38" fillId="0" borderId="3" xfId="0" applyFont="1" applyBorder="1"/>
    <xf numFmtId="3" fontId="40" fillId="0" borderId="0" xfId="0" applyNumberFormat="1" applyFont="1"/>
    <xf numFmtId="0" fontId="40" fillId="0" borderId="0" xfId="0" applyFont="1" applyAlignment="1">
      <alignment horizontal="center"/>
    </xf>
    <xf numFmtId="0" fontId="42" fillId="0" borderId="3" xfId="0" applyFont="1" applyBorder="1" applyAlignment="1">
      <alignment horizontal="center" vertical="center" wrapText="1"/>
    </xf>
    <xf numFmtId="3" fontId="42" fillId="0" borderId="3" xfId="0" quotePrefix="1" applyNumberFormat="1" applyFont="1" applyBorder="1" applyAlignment="1">
      <alignment horizontal="center" vertical="center" wrapText="1"/>
    </xf>
    <xf numFmtId="4" fontId="44" fillId="0" borderId="3" xfId="0" applyNumberFormat="1" applyFont="1" applyBorder="1" applyAlignment="1">
      <alignment horizontal="center"/>
    </xf>
    <xf numFmtId="3" fontId="43" fillId="0" borderId="3" xfId="0" applyNumberFormat="1" applyFont="1" applyBorder="1" applyAlignment="1">
      <alignment horizontal="right" vertical="center"/>
    </xf>
    <xf numFmtId="0" fontId="6" fillId="13" borderId="3" xfId="0" quotePrefix="1" applyFont="1" applyFill="1" applyBorder="1" applyAlignment="1">
      <alignment horizontal="right" vertical="center"/>
    </xf>
    <xf numFmtId="0" fontId="6" fillId="13" borderId="3" xfId="0" applyFont="1" applyFill="1" applyBorder="1" applyAlignment="1">
      <alignment horizontal="right" vertical="center" wrapText="1"/>
    </xf>
    <xf numFmtId="0" fontId="47" fillId="13" borderId="3" xfId="0" quotePrefix="1" applyFont="1" applyFill="1" applyBorder="1" applyAlignment="1">
      <alignment horizontal="right" vertical="center"/>
    </xf>
    <xf numFmtId="0" fontId="48" fillId="13" borderId="7" xfId="4" applyNumberFormat="1" applyFont="1" applyFill="1" applyAlignment="1" applyProtection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horizontal="right" vertical="center" wrapText="1"/>
    </xf>
    <xf numFmtId="0" fontId="20" fillId="17" borderId="3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/>
    </xf>
    <xf numFmtId="0" fontId="6" fillId="4" borderId="3" xfId="0" applyFont="1" applyFill="1" applyBorder="1" applyAlignment="1">
      <alignment horizontal="right" vertical="center"/>
    </xf>
    <xf numFmtId="0" fontId="20" fillId="4" borderId="3" xfId="0" applyFont="1" applyFill="1" applyBorder="1" applyAlignment="1">
      <alignment horizontal="right" vertical="center"/>
    </xf>
    <xf numFmtId="0" fontId="49" fillId="14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166" fontId="26" fillId="14" borderId="7" xfId="0" applyNumberFormat="1" applyFont="1" applyFill="1" applyBorder="1"/>
    <xf numFmtId="173" fontId="25" fillId="14" borderId="7" xfId="1" quotePrefix="1" applyNumberFormat="1" applyFont="1" applyFill="1" applyBorder="1" applyAlignment="1">
      <alignment horizontal="right" vertical="center"/>
    </xf>
    <xf numFmtId="173" fontId="20" fillId="13" borderId="7" xfId="3" applyNumberFormat="1" applyFont="1" applyFill="1" applyBorder="1" applyAlignment="1">
      <alignment horizontal="right" wrapText="1"/>
    </xf>
    <xf numFmtId="0" fontId="49" fillId="13" borderId="3" xfId="0" applyFont="1" applyFill="1" applyBorder="1" applyAlignment="1">
      <alignment horizontal="right" vertical="center" wrapText="1"/>
    </xf>
    <xf numFmtId="173" fontId="25" fillId="14" borderId="3" xfId="2" applyNumberFormat="1" applyFont="1" applyFill="1" applyBorder="1" applyAlignment="1" applyProtection="1">
      <alignment horizontal="right" vertical="center" wrapText="1"/>
    </xf>
    <xf numFmtId="173" fontId="26" fillId="0" borderId="3" xfId="0" quotePrefix="1" applyNumberFormat="1" applyFont="1" applyBorder="1" applyAlignment="1">
      <alignment horizontal="right"/>
    </xf>
    <xf numFmtId="173" fontId="38" fillId="0" borderId="3" xfId="0" quotePrefix="1" applyNumberFormat="1" applyFont="1" applyBorder="1" applyAlignment="1">
      <alignment horizontal="right"/>
    </xf>
    <xf numFmtId="173" fontId="26" fillId="0" borderId="3" xfId="0" applyNumberFormat="1" applyFont="1" applyBorder="1" applyAlignment="1">
      <alignment horizontal="right"/>
    </xf>
    <xf numFmtId="173" fontId="38" fillId="0" borderId="3" xfId="0" applyNumberFormat="1" applyFont="1" applyBorder="1" applyAlignment="1">
      <alignment horizontal="right"/>
    </xf>
    <xf numFmtId="173" fontId="27" fillId="14" borderId="3" xfId="2" applyNumberFormat="1" applyFont="1" applyFill="1" applyBorder="1" applyAlignment="1" applyProtection="1">
      <alignment horizontal="right" vertical="center" wrapText="1"/>
    </xf>
    <xf numFmtId="173" fontId="25" fillId="14" borderId="3" xfId="0" quotePrefix="1" applyNumberFormat="1" applyFont="1" applyFill="1" applyBorder="1" applyAlignment="1">
      <alignment horizontal="right"/>
    </xf>
    <xf numFmtId="173" fontId="25" fillId="14" borderId="3" xfId="2" quotePrefix="1" applyNumberFormat="1" applyFont="1" applyFill="1" applyBorder="1" applyAlignment="1">
      <alignment horizontal="right" wrapText="1"/>
    </xf>
    <xf numFmtId="173" fontId="25" fillId="13" borderId="3" xfId="1" applyNumberFormat="1" applyFont="1" applyFill="1" applyBorder="1" applyAlignment="1" applyProtection="1">
      <alignment horizontal="right" vertical="center" wrapText="1"/>
    </xf>
    <xf numFmtId="173" fontId="25" fillId="14" borderId="3" xfId="3" applyNumberFormat="1" applyFont="1" applyFill="1" applyBorder="1" applyAlignment="1" applyProtection="1">
      <alignment horizontal="right" vertical="center" wrapText="1"/>
    </xf>
    <xf numFmtId="173" fontId="6" fillId="4" borderId="2" xfId="0" applyNumberFormat="1" applyFont="1" applyFill="1" applyBorder="1" applyAlignment="1">
      <alignment horizontal="right" wrapText="1"/>
    </xf>
    <xf numFmtId="173" fontId="6" fillId="3" borderId="2" xfId="0" applyNumberFormat="1" applyFont="1" applyFill="1" applyBorder="1" applyAlignment="1">
      <alignment horizontal="right" vertical="center" wrapText="1"/>
    </xf>
    <xf numFmtId="173" fontId="20" fillId="11" borderId="4" xfId="8" applyNumberFormat="1" applyFont="1" applyBorder="1" applyAlignment="1" applyProtection="1">
      <alignment horizontal="right" vertical="center" wrapText="1"/>
    </xf>
    <xf numFmtId="173" fontId="14" fillId="2" borderId="4" xfId="0" applyNumberFormat="1" applyFont="1" applyFill="1" applyBorder="1" applyAlignment="1">
      <alignment horizontal="right" vertical="center" wrapText="1"/>
    </xf>
    <xf numFmtId="173" fontId="3" fillId="2" borderId="4" xfId="0" applyNumberFormat="1" applyFont="1" applyFill="1" applyBorder="1" applyAlignment="1">
      <alignment horizontal="left" vertical="center" wrapText="1"/>
    </xf>
    <xf numFmtId="173" fontId="14" fillId="2" borderId="4" xfId="0" applyNumberFormat="1" applyFont="1" applyFill="1" applyBorder="1" applyAlignment="1">
      <alignment horizontal="left" vertical="center" wrapText="1"/>
    </xf>
    <xf numFmtId="173" fontId="34" fillId="2" borderId="4" xfId="0" applyNumberFormat="1" applyFont="1" applyFill="1" applyBorder="1" applyAlignment="1">
      <alignment horizontal="left" vertical="center" wrapText="1"/>
    </xf>
    <xf numFmtId="173" fontId="20" fillId="11" borderId="4" xfId="8" applyNumberFormat="1" applyFont="1" applyBorder="1" applyAlignment="1" applyProtection="1">
      <alignment horizontal="left" vertical="center" wrapText="1"/>
    </xf>
    <xf numFmtId="173" fontId="22" fillId="2" borderId="4" xfId="0" applyNumberFormat="1" applyFont="1" applyFill="1" applyBorder="1" applyAlignment="1">
      <alignment horizontal="left" vertical="center" wrapText="1"/>
    </xf>
    <xf numFmtId="173" fontId="0" fillId="0" borderId="0" xfId="0" applyNumberFormat="1" applyAlignment="1">
      <alignment horizontal="right" vertical="center"/>
    </xf>
    <xf numFmtId="173" fontId="22" fillId="2" borderId="4" xfId="0" applyNumberFormat="1" applyFont="1" applyFill="1" applyBorder="1" applyAlignment="1">
      <alignment horizontal="right" vertical="center" wrapText="1"/>
    </xf>
    <xf numFmtId="173" fontId="17" fillId="14" borderId="7" xfId="1" applyNumberFormat="1" applyFont="1" applyFill="1" applyBorder="1"/>
    <xf numFmtId="173" fontId="34" fillId="2" borderId="4" xfId="0" applyNumberFormat="1" applyFont="1" applyFill="1" applyBorder="1" applyAlignment="1">
      <alignment horizontal="right" vertical="center" wrapText="1"/>
    </xf>
    <xf numFmtId="173" fontId="47" fillId="16" borderId="4" xfId="0" applyNumberFormat="1" applyFont="1" applyFill="1" applyBorder="1" applyAlignment="1">
      <alignment horizontal="right" vertical="center" wrapText="1"/>
    </xf>
    <xf numFmtId="49" fontId="41" fillId="0" borderId="3" xfId="0" applyNumberFormat="1" applyFont="1" applyBorder="1" applyAlignment="1">
      <alignment horizontal="center" vertical="center"/>
    </xf>
    <xf numFmtId="49" fontId="41" fillId="0" borderId="3" xfId="0" applyNumberFormat="1" applyFont="1" applyBorder="1" applyAlignment="1">
      <alignment vertical="center"/>
    </xf>
    <xf numFmtId="0" fontId="40" fillId="0" borderId="3" xfId="0" applyFont="1" applyBorder="1" applyAlignment="1">
      <alignment horizontal="center" vertical="center"/>
    </xf>
    <xf numFmtId="49" fontId="40" fillId="0" borderId="3" xfId="0" applyNumberFormat="1" applyFont="1" applyBorder="1" applyAlignment="1">
      <alignment vertical="center"/>
    </xf>
    <xf numFmtId="4" fontId="44" fillId="0" borderId="3" xfId="0" applyNumberFormat="1" applyFont="1" applyBorder="1" applyAlignment="1">
      <alignment horizontal="center" vertical="center"/>
    </xf>
    <xf numFmtId="4" fontId="44" fillId="18" borderId="3" xfId="6" applyNumberFormat="1" applyFont="1" applyFill="1" applyBorder="1" applyAlignment="1">
      <alignment horizontal="center" vertical="center"/>
    </xf>
    <xf numFmtId="4" fontId="44" fillId="18" borderId="3" xfId="0" applyNumberFormat="1" applyFont="1" applyFill="1" applyBorder="1" applyAlignment="1">
      <alignment horizontal="center" vertical="center"/>
    </xf>
    <xf numFmtId="3" fontId="43" fillId="18" borderId="3" xfId="6" applyNumberFormat="1" applyFont="1" applyFill="1" applyBorder="1" applyAlignment="1">
      <alignment horizontal="right" vertical="center"/>
    </xf>
    <xf numFmtId="49" fontId="44" fillId="0" borderId="3" xfId="0" applyNumberFormat="1" applyFont="1" applyBorder="1" applyAlignment="1">
      <alignment vertical="center"/>
    </xf>
    <xf numFmtId="0" fontId="45" fillId="0" borderId="3" xfId="0" applyFont="1" applyBorder="1" applyAlignment="1">
      <alignment horizontal="center"/>
    </xf>
    <xf numFmtId="0" fontId="45" fillId="0" borderId="3" xfId="0" applyFont="1" applyBorder="1" applyAlignment="1">
      <alignment horizontal="center" vertical="center"/>
    </xf>
    <xf numFmtId="3" fontId="40" fillId="0" borderId="3" xfId="0" applyNumberFormat="1" applyFont="1" applyBorder="1"/>
    <xf numFmtId="3" fontId="45" fillId="0" borderId="3" xfId="0" applyNumberFormat="1" applyFont="1" applyBorder="1"/>
    <xf numFmtId="171" fontId="44" fillId="0" borderId="3" xfId="0" applyNumberFormat="1" applyFont="1" applyBorder="1" applyAlignment="1">
      <alignment horizontal="center" vertical="center"/>
    </xf>
    <xf numFmtId="173" fontId="44" fillId="0" borderId="3" xfId="0" applyNumberFormat="1" applyFont="1" applyBorder="1" applyAlignment="1">
      <alignment horizontal="center"/>
    </xf>
    <xf numFmtId="173" fontId="11" fillId="3" borderId="4" xfId="0" applyNumberFormat="1" applyFont="1" applyFill="1" applyBorder="1" applyAlignment="1">
      <alignment vertical="center"/>
    </xf>
    <xf numFmtId="173" fontId="11" fillId="0" borderId="4" xfId="0" applyNumberFormat="1" applyFont="1" applyBorder="1" applyAlignment="1">
      <alignment vertical="center"/>
    </xf>
    <xf numFmtId="173" fontId="11" fillId="3" borderId="3" xfId="0" applyNumberFormat="1" applyFont="1" applyFill="1" applyBorder="1" applyAlignment="1">
      <alignment vertical="center"/>
    </xf>
    <xf numFmtId="173" fontId="11" fillId="0" borderId="4" xfId="0" applyNumberFormat="1" applyFont="1" applyBorder="1" applyAlignment="1">
      <alignment vertical="center" wrapText="1"/>
    </xf>
    <xf numFmtId="173" fontId="11" fillId="3" borderId="4" xfId="0" applyNumberFormat="1" applyFont="1" applyFill="1" applyBorder="1" applyAlignment="1">
      <alignment vertical="center" wrapText="1"/>
    </xf>
    <xf numFmtId="172" fontId="26" fillId="19" borderId="7" xfId="0" applyNumberFormat="1" applyFont="1" applyFill="1" applyBorder="1"/>
    <xf numFmtId="172" fontId="26" fillId="19" borderId="3" xfId="0" applyNumberFormat="1" applyFont="1" applyFill="1" applyBorder="1"/>
    <xf numFmtId="166" fontId="51" fillId="14" borderId="3" xfId="0" applyNumberFormat="1" applyFont="1" applyFill="1" applyBorder="1"/>
    <xf numFmtId="4" fontId="0" fillId="0" borderId="0" xfId="0" applyNumberFormat="1"/>
    <xf numFmtId="3" fontId="43" fillId="19" borderId="3" xfId="0" applyNumberFormat="1" applyFont="1" applyFill="1" applyBorder="1" applyAlignment="1">
      <alignment horizontal="right" vertical="center"/>
    </xf>
    <xf numFmtId="171" fontId="52" fillId="16" borderId="3" xfId="0" applyNumberFormat="1" applyFont="1" applyFill="1" applyBorder="1"/>
    <xf numFmtId="166" fontId="47" fillId="16" borderId="4" xfId="0" applyNumberFormat="1" applyFont="1" applyFill="1" applyBorder="1" applyAlignment="1">
      <alignment horizontal="right"/>
    </xf>
    <xf numFmtId="0" fontId="30" fillId="2" borderId="4" xfId="0" applyFont="1" applyFill="1" applyBorder="1" applyAlignment="1">
      <alignment horizontal="left" vertical="center" wrapText="1"/>
    </xf>
    <xf numFmtId="1" fontId="0" fillId="19" borderId="3" xfId="0" applyNumberFormat="1" applyFill="1" applyBorder="1"/>
    <xf numFmtId="173" fontId="11" fillId="0" borderId="3" xfId="0" applyNumberFormat="1" applyFont="1" applyBorder="1" applyAlignment="1">
      <alignment horizontal="right" vertical="center" wrapText="1"/>
    </xf>
    <xf numFmtId="0" fontId="0" fillId="0" borderId="0" xfId="0"/>
    <xf numFmtId="0" fontId="17" fillId="0" borderId="0" xfId="0" applyFont="1"/>
    <xf numFmtId="0" fontId="16" fillId="0" borderId="0" xfId="0" applyFont="1"/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21" fillId="14" borderId="12" xfId="1" applyNumberFormat="1" applyFont="1" applyFill="1" applyBorder="1" applyAlignment="1" applyProtection="1">
      <alignment horizontal="center" vertical="center" wrapText="1"/>
    </xf>
    <xf numFmtId="0" fontId="21" fillId="14" borderId="13" xfId="1" applyNumberFormat="1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3" borderId="4" xfId="0" applyFont="1" applyFill="1" applyBorder="1" applyAlignment="1">
      <alignment vertical="center" wrapText="1"/>
    </xf>
    <xf numFmtId="0" fontId="31" fillId="16" borderId="12" xfId="4" applyNumberFormat="1" applyFont="1" applyFill="1" applyBorder="1" applyAlignment="1" applyProtection="1">
      <alignment horizontal="center" vertical="center" wrapText="1"/>
    </xf>
    <xf numFmtId="0" fontId="31" fillId="16" borderId="13" xfId="4" applyNumberFormat="1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/>
    </xf>
    <xf numFmtId="0" fontId="32" fillId="14" borderId="25" xfId="1" applyNumberFormat="1" applyFont="1" applyFill="1" applyBorder="1" applyAlignment="1" applyProtection="1">
      <alignment horizontal="center" vertical="center" wrapText="1"/>
    </xf>
    <xf numFmtId="0" fontId="32" fillId="14" borderId="26" xfId="1" applyNumberFormat="1" applyFont="1" applyFill="1" applyBorder="1" applyAlignment="1" applyProtection="1">
      <alignment horizontal="center" vertical="center" wrapText="1"/>
    </xf>
    <xf numFmtId="0" fontId="28" fillId="13" borderId="6" xfId="5" applyNumberFormat="1" applyFont="1" applyFill="1" applyAlignment="1" applyProtection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20" fillId="11" borderId="1" xfId="8" applyNumberFormat="1" applyFont="1" applyBorder="1" applyAlignment="1" applyProtection="1">
      <alignment horizontal="center" vertical="center" wrapText="1"/>
    </xf>
    <xf numFmtId="0" fontId="20" fillId="11" borderId="2" xfId="8" applyNumberFormat="1" applyFont="1" applyBorder="1" applyAlignment="1" applyProtection="1">
      <alignment horizontal="center" vertical="center" wrapText="1"/>
    </xf>
    <xf numFmtId="0" fontId="20" fillId="11" borderId="4" xfId="8" applyNumberFormat="1" applyFont="1" applyBorder="1" applyAlignment="1" applyProtection="1">
      <alignment horizontal="center" vertical="center" wrapText="1"/>
    </xf>
    <xf numFmtId="0" fontId="27" fillId="2" borderId="3" xfId="0" applyFont="1" applyFill="1" applyBorder="1" applyAlignment="1">
      <alignment horizontal="center" vertical="center" wrapText="1"/>
    </xf>
    <xf numFmtId="0" fontId="20" fillId="11" borderId="3" xfId="8" applyNumberFormat="1" applyFont="1" applyBorder="1" applyAlignment="1" applyProtection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14" borderId="3" xfId="6" applyNumberFormat="1" applyFont="1" applyFill="1" applyBorder="1" applyAlignment="1" applyProtection="1">
      <alignment horizontal="center"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29" fillId="14" borderId="25" xfId="5" applyNumberFormat="1" applyFont="1" applyFill="1" applyBorder="1" applyAlignment="1" applyProtection="1">
      <alignment horizontal="center" vertical="center" wrapText="1"/>
    </xf>
    <xf numFmtId="0" fontId="29" fillId="14" borderId="26" xfId="5" applyNumberFormat="1" applyFont="1" applyFill="1" applyBorder="1" applyAlignment="1" applyProtection="1">
      <alignment horizontal="center" vertical="center" wrapText="1"/>
    </xf>
    <xf numFmtId="0" fontId="17" fillId="14" borderId="7" xfId="1" applyFont="1" applyFill="1" applyBorder="1" applyAlignment="1">
      <alignment horizontal="center"/>
    </xf>
    <xf numFmtId="0" fontId="23" fillId="11" borderId="1" xfId="8" applyNumberFormat="1" applyFont="1" applyBorder="1" applyAlignment="1" applyProtection="1">
      <alignment horizontal="center" vertical="center" wrapText="1"/>
    </xf>
    <xf numFmtId="0" fontId="23" fillId="11" borderId="2" xfId="8" applyNumberFormat="1" applyFont="1" applyBorder="1" applyAlignment="1" applyProtection="1">
      <alignment horizontal="center" vertical="center" wrapText="1"/>
    </xf>
    <xf numFmtId="0" fontId="23" fillId="11" borderId="4" xfId="8" applyNumberFormat="1" applyFont="1" applyBorder="1" applyAlignment="1" applyProtection="1">
      <alignment horizontal="center" vertical="center" wrapText="1"/>
    </xf>
    <xf numFmtId="0" fontId="14" fillId="16" borderId="1" xfId="0" applyFont="1" applyFill="1" applyBorder="1" applyAlignment="1">
      <alignment horizontal="center" vertical="center" wrapText="1"/>
    </xf>
    <xf numFmtId="0" fontId="14" fillId="16" borderId="2" xfId="0" applyFont="1" applyFill="1" applyBorder="1" applyAlignment="1">
      <alignment horizontal="center" vertical="center" wrapText="1"/>
    </xf>
    <xf numFmtId="0" fontId="14" fillId="16" borderId="4" xfId="0" applyFont="1" applyFill="1" applyBorder="1" applyAlignment="1">
      <alignment horizontal="center" vertical="center" wrapText="1"/>
    </xf>
    <xf numFmtId="3" fontId="39" fillId="0" borderId="0" xfId="0" applyNumberFormat="1" applyFont="1" applyAlignment="1">
      <alignment horizontal="center" vertical="center"/>
    </xf>
    <xf numFmtId="3" fontId="41" fillId="18" borderId="3" xfId="6" applyNumberFormat="1" applyFont="1" applyFill="1" applyBorder="1" applyAlignment="1">
      <alignment horizontal="center" vertical="center" wrapText="1"/>
    </xf>
    <xf numFmtId="3" fontId="46" fillId="18" borderId="3" xfId="6" applyNumberFormat="1" applyFont="1" applyFill="1" applyBorder="1" applyAlignment="1">
      <alignment horizontal="center" vertical="center"/>
    </xf>
    <xf numFmtId="0" fontId="41" fillId="18" borderId="3" xfId="6" applyNumberFormat="1" applyFont="1" applyFill="1" applyBorder="1" applyAlignment="1">
      <alignment horizontal="center" vertical="center" wrapText="1"/>
    </xf>
    <xf numFmtId="3" fontId="41" fillId="18" borderId="3" xfId="6" quotePrefix="1" applyNumberFormat="1" applyFont="1" applyFill="1" applyBorder="1" applyAlignment="1">
      <alignment horizontal="center" vertical="center" wrapText="1"/>
    </xf>
    <xf numFmtId="49" fontId="43" fillId="18" borderId="3" xfId="6" applyNumberFormat="1" applyFont="1" applyFill="1" applyBorder="1" applyAlignment="1">
      <alignment horizontal="right" vertical="center"/>
    </xf>
    <xf numFmtId="3" fontId="43" fillId="0" borderId="3" xfId="0" applyNumberFormat="1" applyFont="1" applyBorder="1" applyAlignment="1">
      <alignment horizontal="center"/>
    </xf>
    <xf numFmtId="0" fontId="42" fillId="0" borderId="3" xfId="0" quotePrefix="1" applyFont="1" applyBorder="1" applyAlignment="1">
      <alignment horizontal="center" vertical="center" wrapText="1"/>
    </xf>
    <xf numFmtId="0" fontId="5" fillId="20" borderId="0" xfId="0" applyFont="1" applyFill="1" applyAlignment="1">
      <alignment horizontal="center" vertical="center" wrapText="1"/>
    </xf>
  </cellXfs>
  <cellStyles count="11">
    <cellStyle name="20% - Isticanje4" xfId="2" builtinId="42"/>
    <cellStyle name="40% - Isticanje2" xfId="1" builtinId="35"/>
    <cellStyle name="40% - Isticanje3" xfId="10" builtinId="39"/>
    <cellStyle name="40% - Isticanje4" xfId="3" builtinId="43"/>
    <cellStyle name="40% - Isticanje5" xfId="8" builtinId="47"/>
    <cellStyle name="Bilješka" xfId="6" builtinId="10"/>
    <cellStyle name="Izlaz" xfId="4" builtinId="21"/>
    <cellStyle name="Normalno" xfId="0" builtinId="0" customBuiltin="1"/>
    <cellStyle name="Postotak" xfId="9" builtinId="5"/>
    <cellStyle name="Unos" xfId="5" builtinId="20"/>
    <cellStyle name="Valuta" xfId="7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8"/>
  <sheetViews>
    <sheetView tabSelected="1" zoomScale="80" zoomScaleNormal="80" workbookViewId="0">
      <selection activeCell="O18" sqref="O18"/>
    </sheetView>
  </sheetViews>
  <sheetFormatPr defaultRowHeight="14.25" x14ac:dyDescent="0.2"/>
  <cols>
    <col min="5" max="5" width="12.5" customWidth="1"/>
    <col min="6" max="6" width="18.25" customWidth="1"/>
    <col min="7" max="7" width="16.625" customWidth="1"/>
    <col min="8" max="8" width="18.875" customWidth="1"/>
    <col min="9" max="9" width="18.375" customWidth="1"/>
    <col min="10" max="10" width="14.125" customWidth="1"/>
    <col min="11" max="11" width="14.875" customWidth="1"/>
    <col min="12" max="12" width="18" customWidth="1"/>
    <col min="16" max="16" width="18.25" customWidth="1"/>
    <col min="18" max="19" width="8"/>
  </cols>
  <sheetData>
    <row r="1" spans="1:16" ht="50.1" customHeight="1" x14ac:dyDescent="0.2">
      <c r="A1" s="380" t="s">
        <v>164</v>
      </c>
      <c r="B1" s="380"/>
      <c r="C1" s="380"/>
      <c r="D1" s="380"/>
      <c r="E1" s="380"/>
      <c r="F1" s="380"/>
      <c r="G1" s="380"/>
      <c r="H1" s="380"/>
      <c r="I1" s="171"/>
      <c r="J1" s="171"/>
      <c r="K1" s="171"/>
    </row>
    <row r="2" spans="1:16" ht="18" customHeight="1" x14ac:dyDescent="0.2">
      <c r="A2" s="393" t="s">
        <v>92</v>
      </c>
      <c r="B2" s="394"/>
      <c r="C2" s="394"/>
      <c r="D2" s="394"/>
      <c r="E2" s="394"/>
      <c r="F2" s="394"/>
      <c r="G2" s="394"/>
      <c r="H2" s="394"/>
      <c r="I2" s="181"/>
      <c r="J2" s="181"/>
      <c r="K2" s="182"/>
    </row>
    <row r="3" spans="1:16" ht="18" customHeight="1" x14ac:dyDescent="0.2">
      <c r="A3" s="402" t="s">
        <v>93</v>
      </c>
      <c r="B3" s="403"/>
      <c r="C3" s="403"/>
      <c r="D3" s="403"/>
      <c r="E3" s="403"/>
      <c r="F3" s="403"/>
      <c r="G3" s="403"/>
      <c r="H3" s="403"/>
      <c r="I3" s="186"/>
      <c r="J3" s="186"/>
      <c r="K3" s="187"/>
    </row>
    <row r="4" spans="1:16" ht="15.75" customHeight="1" x14ac:dyDescent="0.2">
      <c r="A4" s="380" t="s">
        <v>33</v>
      </c>
      <c r="B4" s="380"/>
      <c r="C4" s="380"/>
      <c r="D4" s="380"/>
      <c r="E4" s="380"/>
      <c r="F4" s="380"/>
      <c r="G4" s="380"/>
      <c r="H4" s="380"/>
      <c r="I4" s="449" t="s">
        <v>190</v>
      </c>
      <c r="J4" s="171"/>
      <c r="K4" s="171"/>
    </row>
    <row r="5" spans="1:16" ht="18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6" ht="18" customHeight="1" x14ac:dyDescent="0.2">
      <c r="A6" s="380" t="s">
        <v>41</v>
      </c>
      <c r="B6" s="380"/>
      <c r="C6" s="380"/>
      <c r="D6" s="380"/>
      <c r="E6" s="380"/>
      <c r="F6" s="380"/>
      <c r="G6" s="380"/>
      <c r="H6" s="380"/>
      <c r="I6" s="171"/>
      <c r="J6" s="171"/>
      <c r="K6" s="171"/>
    </row>
    <row r="7" spans="1:16" ht="18" x14ac:dyDescent="0.25">
      <c r="A7" s="1"/>
      <c r="B7" s="2"/>
      <c r="C7" s="2"/>
      <c r="D7" s="2"/>
      <c r="E7" s="5"/>
      <c r="F7" s="5"/>
      <c r="G7" s="6"/>
      <c r="H7" s="6"/>
      <c r="I7" s="174"/>
      <c r="J7" s="174"/>
      <c r="K7" s="174"/>
    </row>
    <row r="8" spans="1:16" ht="20.25" customHeight="1" x14ac:dyDescent="0.2">
      <c r="A8" s="175"/>
      <c r="B8" s="176"/>
      <c r="C8" s="176"/>
      <c r="D8" s="177"/>
      <c r="E8" s="178"/>
      <c r="F8" s="179" t="s">
        <v>171</v>
      </c>
      <c r="G8" s="316" t="s">
        <v>172</v>
      </c>
      <c r="H8" s="180" t="s">
        <v>167</v>
      </c>
      <c r="I8" s="179" t="s">
        <v>166</v>
      </c>
      <c r="J8" s="180" t="s">
        <v>102</v>
      </c>
      <c r="K8" s="180" t="s">
        <v>102</v>
      </c>
    </row>
    <row r="9" spans="1:16" x14ac:dyDescent="0.2">
      <c r="A9" s="183"/>
      <c r="B9" s="24"/>
      <c r="C9" s="24">
        <v>1</v>
      </c>
      <c r="D9" s="24"/>
      <c r="E9" s="184"/>
      <c r="F9" s="185">
        <v>2</v>
      </c>
      <c r="G9" s="3">
        <v>3</v>
      </c>
      <c r="H9" s="3">
        <v>4</v>
      </c>
      <c r="I9" s="185">
        <v>5</v>
      </c>
      <c r="J9" s="3">
        <v>6</v>
      </c>
      <c r="K9" s="3">
        <v>7</v>
      </c>
    </row>
    <row r="10" spans="1:16" x14ac:dyDescent="0.2">
      <c r="A10" s="183"/>
      <c r="B10" s="24"/>
      <c r="C10" s="24"/>
      <c r="D10" s="24"/>
      <c r="E10" s="184"/>
      <c r="F10" s="191"/>
      <c r="G10" s="3"/>
      <c r="H10" s="3"/>
      <c r="I10" s="185"/>
      <c r="J10" s="192" t="s">
        <v>173</v>
      </c>
      <c r="K10" s="192" t="s">
        <v>103</v>
      </c>
    </row>
    <row r="11" spans="1:16" x14ac:dyDescent="0.2">
      <c r="A11" s="404" t="s">
        <v>0</v>
      </c>
      <c r="B11" s="399"/>
      <c r="C11" s="399"/>
      <c r="D11" s="399"/>
      <c r="E11" s="405"/>
      <c r="F11" s="362">
        <f>SUM(F12:F13)</f>
        <v>8448307.3699999992</v>
      </c>
      <c r="G11" s="57">
        <f>F11/7.5345</f>
        <v>1121283.0804963831</v>
      </c>
      <c r="H11" s="57">
        <f>H12+H13+H17</f>
        <v>1509917</v>
      </c>
      <c r="I11" s="207">
        <f>SUM(I12:I13)</f>
        <v>1201778.3600000001</v>
      </c>
      <c r="J11" s="285">
        <f>I11/G11*100</f>
        <v>107.17885437707508</v>
      </c>
      <c r="K11" s="284">
        <f>I11/H11*100</f>
        <v>79.592345804438267</v>
      </c>
      <c r="P11" s="26"/>
    </row>
    <row r="12" spans="1:16" x14ac:dyDescent="0.2">
      <c r="A12" s="395" t="s">
        <v>1</v>
      </c>
      <c r="B12" s="383"/>
      <c r="C12" s="383"/>
      <c r="D12" s="383"/>
      <c r="E12" s="392"/>
      <c r="F12" s="363">
        <v>8448307.3699999992</v>
      </c>
      <c r="G12" s="192">
        <f t="shared" ref="G12:G17" si="0">F12/7.5345</f>
        <v>1121283.0804963831</v>
      </c>
      <c r="H12" s="41">
        <v>1509917</v>
      </c>
      <c r="I12" s="41">
        <v>1201778.3600000001</v>
      </c>
      <c r="J12" s="285">
        <f t="shared" ref="J12:J17" si="1">I12/G12*100</f>
        <v>107.17885437707508</v>
      </c>
      <c r="K12" s="285">
        <f t="shared" ref="K12:K16" si="2">I12/H12*100</f>
        <v>79.592345804438267</v>
      </c>
      <c r="P12" s="26"/>
    </row>
    <row r="13" spans="1:16" x14ac:dyDescent="0.2">
      <c r="A13" s="390" t="s">
        <v>2</v>
      </c>
      <c r="B13" s="391"/>
      <c r="C13" s="391"/>
      <c r="D13" s="391"/>
      <c r="E13" s="392"/>
      <c r="F13" s="363">
        <v>0</v>
      </c>
      <c r="G13" s="192">
        <v>0</v>
      </c>
      <c r="H13" s="41">
        <v>0</v>
      </c>
      <c r="I13" s="41">
        <v>0</v>
      </c>
      <c r="J13" s="285" t="s">
        <v>96</v>
      </c>
      <c r="K13" s="285" t="s">
        <v>96</v>
      </c>
      <c r="P13" s="26"/>
    </row>
    <row r="14" spans="1:16" x14ac:dyDescent="0.2">
      <c r="A14" s="25" t="s">
        <v>3</v>
      </c>
      <c r="B14" s="28"/>
      <c r="C14" s="28"/>
      <c r="D14" s="28"/>
      <c r="E14" s="28"/>
      <c r="F14" s="364">
        <f>SUM(F15:F16)</f>
        <v>8229076.29</v>
      </c>
      <c r="G14" s="57">
        <f t="shared" si="0"/>
        <v>1092186.1158670117</v>
      </c>
      <c r="H14" s="57">
        <f>H15+H16</f>
        <v>1509917</v>
      </c>
      <c r="I14" s="57">
        <f>SUM(I15:I16)</f>
        <v>1200250.3700000001</v>
      </c>
      <c r="J14" s="285">
        <f t="shared" si="1"/>
        <v>109.89430762422792</v>
      </c>
      <c r="K14" s="285">
        <f t="shared" si="2"/>
        <v>79.49114885122826</v>
      </c>
    </row>
    <row r="15" spans="1:16" x14ac:dyDescent="0.2">
      <c r="A15" s="382" t="s">
        <v>4</v>
      </c>
      <c r="B15" s="383"/>
      <c r="C15" s="383"/>
      <c r="D15" s="383"/>
      <c r="E15" s="400"/>
      <c r="F15" s="365">
        <v>8014427.4900000002</v>
      </c>
      <c r="G15" s="192">
        <f t="shared" si="0"/>
        <v>1063697.3243081823</v>
      </c>
      <c r="H15" s="41">
        <v>1183355.5900000001</v>
      </c>
      <c r="I15" s="41">
        <v>1183854.81</v>
      </c>
      <c r="J15" s="285">
        <f t="shared" si="1"/>
        <v>111.29621020434237</v>
      </c>
      <c r="K15" s="285">
        <f t="shared" si="2"/>
        <v>100.04218681216521</v>
      </c>
      <c r="P15" s="35"/>
    </row>
    <row r="16" spans="1:16" ht="15" x14ac:dyDescent="0.25">
      <c r="A16" s="390" t="s">
        <v>5</v>
      </c>
      <c r="B16" s="391"/>
      <c r="C16" s="391"/>
      <c r="D16" s="391"/>
      <c r="E16" s="392"/>
      <c r="F16" s="363">
        <v>214648.8</v>
      </c>
      <c r="G16" s="192">
        <f t="shared" si="0"/>
        <v>28488.79155882938</v>
      </c>
      <c r="H16" s="41">
        <v>326561.40999999997</v>
      </c>
      <c r="I16" s="41">
        <v>16395.560000000001</v>
      </c>
      <c r="J16" s="285">
        <f t="shared" si="1"/>
        <v>57.550914246900064</v>
      </c>
      <c r="K16" s="285">
        <f t="shared" si="2"/>
        <v>5.0206667101296514</v>
      </c>
      <c r="P16" s="39"/>
    </row>
    <row r="17" spans="1:16" x14ac:dyDescent="0.2">
      <c r="A17" s="398" t="s">
        <v>6</v>
      </c>
      <c r="B17" s="399"/>
      <c r="C17" s="399"/>
      <c r="D17" s="399"/>
      <c r="E17" s="401"/>
      <c r="F17" s="366">
        <f>F11-F14</f>
        <v>219231.07999999914</v>
      </c>
      <c r="G17" s="57">
        <f t="shared" si="0"/>
        <v>29096.964629371443</v>
      </c>
      <c r="H17" s="57">
        <v>0</v>
      </c>
      <c r="I17" s="57">
        <f>I11-I14</f>
        <v>1527.9899999999907</v>
      </c>
      <c r="J17" s="285">
        <f t="shared" si="1"/>
        <v>5.2513725038438777</v>
      </c>
      <c r="K17" s="285" t="s">
        <v>96</v>
      </c>
      <c r="P17" s="35"/>
    </row>
    <row r="18" spans="1:16" ht="18" x14ac:dyDescent="0.2">
      <c r="A18" s="4"/>
      <c r="B18" s="7"/>
      <c r="C18" s="7"/>
      <c r="D18" s="7"/>
      <c r="E18" s="7"/>
      <c r="F18" s="7"/>
      <c r="G18" s="7"/>
      <c r="H18" s="7"/>
      <c r="I18" s="7"/>
      <c r="J18" s="7"/>
      <c r="K18" s="7"/>
      <c r="P18" s="35"/>
    </row>
    <row r="19" spans="1:16" ht="18" customHeight="1" x14ac:dyDescent="0.25">
      <c r="A19" s="380" t="s">
        <v>186</v>
      </c>
      <c r="B19" s="381"/>
      <c r="C19" s="381"/>
      <c r="D19" s="381"/>
      <c r="E19" s="381"/>
      <c r="F19" s="381"/>
      <c r="G19" s="381"/>
      <c r="H19" s="381"/>
      <c r="I19" s="172"/>
      <c r="J19" s="172"/>
      <c r="K19" s="172"/>
      <c r="P19" s="26"/>
    </row>
    <row r="20" spans="1:16" ht="18" x14ac:dyDescent="0.2">
      <c r="A20" s="4"/>
      <c r="B20" s="7"/>
      <c r="C20" s="7"/>
      <c r="D20" s="7"/>
      <c r="E20" s="7"/>
      <c r="F20" s="7"/>
      <c r="G20" s="7"/>
      <c r="H20" s="7"/>
      <c r="I20" s="7"/>
      <c r="J20" s="7"/>
      <c r="K20" s="7"/>
      <c r="P20" s="29"/>
    </row>
    <row r="21" spans="1:16" ht="25.5" x14ac:dyDescent="0.2">
      <c r="A21" s="175"/>
      <c r="B21" s="176"/>
      <c r="C21" s="176"/>
      <c r="D21" s="177"/>
      <c r="E21" s="178"/>
      <c r="F21" s="179" t="s">
        <v>165</v>
      </c>
      <c r="G21" s="180" t="s">
        <v>172</v>
      </c>
      <c r="H21" s="180" t="s">
        <v>167</v>
      </c>
      <c r="I21" s="179" t="s">
        <v>166</v>
      </c>
      <c r="J21" s="180" t="s">
        <v>102</v>
      </c>
      <c r="K21" s="180" t="s">
        <v>102</v>
      </c>
      <c r="P21" s="26"/>
    </row>
    <row r="22" spans="1:16" ht="15.75" customHeight="1" x14ac:dyDescent="0.2">
      <c r="A22" s="395" t="s">
        <v>8</v>
      </c>
      <c r="B22" s="396"/>
      <c r="C22" s="396"/>
      <c r="D22" s="396"/>
      <c r="E22" s="397"/>
      <c r="F22" s="173"/>
      <c r="G22" s="41"/>
      <c r="H22" s="41"/>
      <c r="I22" s="41"/>
      <c r="J22" s="41"/>
      <c r="K22" s="41"/>
      <c r="P22" s="26"/>
    </row>
    <row r="23" spans="1:16" x14ac:dyDescent="0.2">
      <c r="A23" s="395" t="s">
        <v>9</v>
      </c>
      <c r="B23" s="383"/>
      <c r="C23" s="383"/>
      <c r="D23" s="383"/>
      <c r="E23" s="383"/>
      <c r="F23" s="317"/>
      <c r="G23" s="41"/>
      <c r="H23" s="41"/>
      <c r="I23" s="41"/>
      <c r="J23" s="41"/>
      <c r="K23" s="41"/>
      <c r="P23" s="26"/>
    </row>
    <row r="24" spans="1:16" x14ac:dyDescent="0.2">
      <c r="A24" s="398" t="s">
        <v>10</v>
      </c>
      <c r="B24" s="399"/>
      <c r="C24" s="399"/>
      <c r="D24" s="399"/>
      <c r="E24" s="399"/>
      <c r="F24" s="318"/>
      <c r="G24" s="57"/>
      <c r="H24" s="57"/>
      <c r="I24" s="57"/>
      <c r="J24" s="57"/>
      <c r="K24" s="57"/>
      <c r="P24" s="26"/>
    </row>
    <row r="25" spans="1:16" ht="18" x14ac:dyDescent="0.2">
      <c r="A25" s="22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6" ht="18" customHeight="1" x14ac:dyDescent="0.25">
      <c r="A26" s="380" t="s">
        <v>45</v>
      </c>
      <c r="B26" s="381"/>
      <c r="C26" s="381"/>
      <c r="D26" s="381"/>
      <c r="E26" s="381"/>
      <c r="F26" s="381"/>
      <c r="G26" s="381"/>
      <c r="H26" s="381"/>
      <c r="I26" s="172"/>
      <c r="J26" s="172"/>
      <c r="K26" s="172"/>
      <c r="P26" s="26"/>
    </row>
    <row r="27" spans="1:16" ht="18" x14ac:dyDescent="0.2">
      <c r="A27" s="22"/>
      <c r="B27" s="7"/>
      <c r="C27" s="7"/>
      <c r="D27" s="7"/>
      <c r="E27" s="7"/>
      <c r="F27" s="7"/>
      <c r="G27" s="7"/>
      <c r="H27" s="7"/>
      <c r="I27" s="7"/>
      <c r="J27" s="7"/>
      <c r="K27" s="7"/>
      <c r="P27" s="26"/>
    </row>
    <row r="28" spans="1:16" ht="25.5" x14ac:dyDescent="0.2">
      <c r="A28" s="175"/>
      <c r="B28" s="176"/>
      <c r="C28" s="176"/>
      <c r="D28" s="177"/>
      <c r="E28" s="178"/>
      <c r="F28" s="179" t="s">
        <v>165</v>
      </c>
      <c r="G28" s="180" t="s">
        <v>172</v>
      </c>
      <c r="H28" s="180" t="s">
        <v>167</v>
      </c>
      <c r="I28" s="179" t="s">
        <v>166</v>
      </c>
      <c r="J28" s="180" t="s">
        <v>102</v>
      </c>
      <c r="K28" s="180" t="s">
        <v>102</v>
      </c>
      <c r="P28" s="26"/>
    </row>
    <row r="29" spans="1:16" ht="23.25" customHeight="1" x14ac:dyDescent="0.2">
      <c r="A29" s="384" t="s">
        <v>42</v>
      </c>
      <c r="B29" s="385"/>
      <c r="C29" s="385"/>
      <c r="D29" s="385"/>
      <c r="E29" s="386"/>
      <c r="F29" s="333">
        <v>2359733.7400000002</v>
      </c>
      <c r="G29" s="59">
        <f>F29/7.5345</f>
        <v>313190.48908354901</v>
      </c>
      <c r="H29" s="102">
        <v>280576</v>
      </c>
      <c r="I29" s="102">
        <v>342287.45</v>
      </c>
      <c r="J29" s="208">
        <f>I29/G29*100</f>
        <v>109.29049953004444</v>
      </c>
      <c r="K29" s="208">
        <f>I29/H29*100</f>
        <v>121.9945576243157</v>
      </c>
    </row>
    <row r="30" spans="1:16" ht="30" customHeight="1" x14ac:dyDescent="0.2">
      <c r="A30" s="387" t="s">
        <v>7</v>
      </c>
      <c r="B30" s="388"/>
      <c r="C30" s="388"/>
      <c r="D30" s="388"/>
      <c r="E30" s="389"/>
      <c r="F30" s="334">
        <v>0</v>
      </c>
      <c r="G30" s="40">
        <f>F30/7.5345</f>
        <v>0</v>
      </c>
      <c r="H30" s="103"/>
      <c r="I30" s="103"/>
      <c r="J30" s="286"/>
      <c r="K30" s="286"/>
      <c r="P30" s="26"/>
    </row>
    <row r="31" spans="1:16" ht="15" x14ac:dyDescent="0.25">
      <c r="F31" s="206"/>
      <c r="G31" s="30"/>
      <c r="H31" s="30"/>
      <c r="I31" s="30"/>
      <c r="J31" s="30"/>
      <c r="K31" s="30"/>
      <c r="P31" s="26"/>
    </row>
    <row r="32" spans="1:16" ht="15" x14ac:dyDescent="0.25">
      <c r="F32" s="206"/>
      <c r="G32" s="30"/>
      <c r="H32" s="30"/>
      <c r="I32" s="30"/>
      <c r="J32" s="30"/>
      <c r="K32" s="30"/>
      <c r="P32" s="26"/>
    </row>
    <row r="33" spans="1:11" x14ac:dyDescent="0.2">
      <c r="A33" s="382" t="s">
        <v>11</v>
      </c>
      <c r="B33" s="383"/>
      <c r="C33" s="383"/>
      <c r="D33" s="383"/>
      <c r="E33" s="383"/>
      <c r="F33" s="376">
        <v>2578964.79</v>
      </c>
      <c r="G33" s="41">
        <v>342287.45</v>
      </c>
      <c r="H33" s="41">
        <v>280576</v>
      </c>
      <c r="I33" s="41">
        <v>343815.44</v>
      </c>
      <c r="J33" s="41"/>
      <c r="K33" s="41"/>
    </row>
    <row r="34" spans="1:11" ht="11.25" customHeight="1" x14ac:dyDescent="0.25">
      <c r="A34" s="17"/>
      <c r="B34" s="18"/>
      <c r="C34" s="18"/>
      <c r="D34" s="18"/>
      <c r="E34" s="18"/>
      <c r="F34" s="18"/>
      <c r="G34" s="19"/>
      <c r="H34" s="19"/>
      <c r="I34" s="19"/>
      <c r="J34" s="19"/>
      <c r="K34" s="19"/>
    </row>
    <row r="35" spans="1:11" x14ac:dyDescent="0.2">
      <c r="A35" s="377" t="s">
        <v>189</v>
      </c>
      <c r="B35" s="377"/>
      <c r="C35" s="377"/>
      <c r="D35" s="377"/>
      <c r="E35" s="377"/>
    </row>
    <row r="37" spans="1:11" ht="15" x14ac:dyDescent="0.25">
      <c r="A37" s="378" t="s">
        <v>61</v>
      </c>
      <c r="B37" s="378"/>
      <c r="C37" s="378"/>
      <c r="D37" s="378"/>
      <c r="E37" s="32"/>
      <c r="F37" s="32"/>
      <c r="G37" s="32"/>
      <c r="H37" s="84" t="s">
        <v>62</v>
      </c>
      <c r="I37" s="84"/>
      <c r="J37" s="84"/>
      <c r="K37" s="84"/>
    </row>
    <row r="38" spans="1:11" x14ac:dyDescent="0.2">
      <c r="A38" s="379" t="s">
        <v>94</v>
      </c>
      <c r="B38" s="379"/>
      <c r="C38" s="379"/>
      <c r="D38" s="379"/>
      <c r="E38" s="32"/>
      <c r="F38" s="32"/>
      <c r="G38" s="32"/>
      <c r="H38" s="84" t="s">
        <v>95</v>
      </c>
      <c r="I38" s="84"/>
      <c r="J38" s="84"/>
      <c r="K38" s="84"/>
    </row>
  </sheetData>
  <mergeCells count="22">
    <mergeCell ref="A1:H1"/>
    <mergeCell ref="A4:H4"/>
    <mergeCell ref="A6:H6"/>
    <mergeCell ref="A11:E11"/>
    <mergeCell ref="A12:E12"/>
    <mergeCell ref="A13:E13"/>
    <mergeCell ref="A2:H2"/>
    <mergeCell ref="A22:E22"/>
    <mergeCell ref="A23:E23"/>
    <mergeCell ref="A24:E24"/>
    <mergeCell ref="A15:E15"/>
    <mergeCell ref="A19:H19"/>
    <mergeCell ref="A17:E17"/>
    <mergeCell ref="A16:E16"/>
    <mergeCell ref="A3:H3"/>
    <mergeCell ref="A35:E35"/>
    <mergeCell ref="A37:D37"/>
    <mergeCell ref="A38:D38"/>
    <mergeCell ref="A26:H26"/>
    <mergeCell ref="A33:E33"/>
    <mergeCell ref="A29:E29"/>
    <mergeCell ref="A30:E30"/>
  </mergeCells>
  <phoneticPr fontId="50" type="noConversion"/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36"/>
  <sheetViews>
    <sheetView view="pageBreakPreview" zoomScale="80" zoomScaleNormal="50" zoomScaleSheetLayoutView="80" workbookViewId="0">
      <selection activeCell="F38" sqref="F38"/>
    </sheetView>
  </sheetViews>
  <sheetFormatPr defaultRowHeight="14.25" x14ac:dyDescent="0.2"/>
  <cols>
    <col min="1" max="1" width="6.5" customWidth="1"/>
    <col min="2" max="2" width="9.5" customWidth="1"/>
    <col min="3" max="3" width="6" customWidth="1"/>
    <col min="4" max="4" width="45.75" customWidth="1"/>
    <col min="5" max="5" width="18.625" customWidth="1"/>
    <col min="6" max="6" width="18.5" customWidth="1"/>
    <col min="7" max="7" width="15.625" customWidth="1"/>
    <col min="8" max="8" width="17.875" customWidth="1"/>
    <col min="9" max="9" width="8.875" customWidth="1"/>
    <col min="10" max="10" width="8.25" customWidth="1"/>
    <col min="11" max="11" width="14.5" customWidth="1"/>
    <col min="12" max="12" width="9.75" customWidth="1"/>
    <col min="13" max="13" width="9.625" customWidth="1"/>
  </cols>
  <sheetData>
    <row r="1" spans="1:13" ht="50.1" customHeight="1" x14ac:dyDescent="0.2">
      <c r="A1" s="380" t="s">
        <v>168</v>
      </c>
      <c r="B1" s="380"/>
      <c r="C1" s="380"/>
      <c r="D1" s="380"/>
      <c r="E1" s="380"/>
      <c r="F1" s="380"/>
      <c r="G1" s="380"/>
      <c r="H1" s="171"/>
      <c r="I1" s="171"/>
      <c r="J1" s="171"/>
    </row>
    <row r="2" spans="1:13" ht="18" customHeight="1" x14ac:dyDescent="0.2">
      <c r="A2" s="406" t="s">
        <v>92</v>
      </c>
      <c r="B2" s="407"/>
      <c r="C2" s="407"/>
      <c r="D2" s="407"/>
      <c r="E2" s="407"/>
      <c r="F2" s="407"/>
      <c r="G2" s="407"/>
      <c r="H2" s="287"/>
      <c r="I2" s="287"/>
      <c r="J2" s="288"/>
    </row>
    <row r="3" spans="1:13" ht="15.75" customHeight="1" x14ac:dyDescent="0.2">
      <c r="A3" s="380" t="s">
        <v>33</v>
      </c>
      <c r="B3" s="380"/>
      <c r="C3" s="380"/>
      <c r="D3" s="380"/>
      <c r="E3" s="380"/>
      <c r="F3" s="380"/>
      <c r="G3" s="380"/>
      <c r="H3" s="171"/>
      <c r="I3" s="171"/>
      <c r="J3" s="171"/>
    </row>
    <row r="4" spans="1:13" ht="18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ht="18" customHeight="1" x14ac:dyDescent="0.2">
      <c r="A5" s="380" t="s">
        <v>13</v>
      </c>
      <c r="B5" s="380"/>
      <c r="C5" s="380"/>
      <c r="D5" s="380"/>
      <c r="E5" s="380"/>
      <c r="F5" s="380"/>
      <c r="G5" s="380"/>
      <c r="H5" s="171"/>
      <c r="I5" s="171"/>
      <c r="J5" s="171"/>
    </row>
    <row r="6" spans="1:13" ht="18" x14ac:dyDescent="0.2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ht="15.75" customHeight="1" x14ac:dyDescent="0.2">
      <c r="A7" s="380" t="s">
        <v>1</v>
      </c>
      <c r="B7" s="380"/>
      <c r="C7" s="380"/>
      <c r="D7" s="380"/>
      <c r="E7" s="380"/>
      <c r="F7" s="380"/>
      <c r="G7" s="380"/>
      <c r="H7" s="171"/>
      <c r="I7" s="171"/>
      <c r="J7" s="171"/>
    </row>
    <row r="8" spans="1:13" ht="10.5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ht="26.25" customHeight="1" x14ac:dyDescent="0.2">
      <c r="A9" s="104" t="s">
        <v>14</v>
      </c>
      <c r="B9" s="104" t="s">
        <v>15</v>
      </c>
      <c r="C9" s="104" t="s">
        <v>16</v>
      </c>
      <c r="D9" s="104" t="s">
        <v>12</v>
      </c>
      <c r="E9" s="308" t="s">
        <v>174</v>
      </c>
      <c r="F9" s="309" t="s">
        <v>175</v>
      </c>
      <c r="G9" s="309" t="s">
        <v>167</v>
      </c>
      <c r="H9" s="308" t="s">
        <v>166</v>
      </c>
      <c r="I9" s="189" t="s">
        <v>102</v>
      </c>
      <c r="J9" s="188" t="s">
        <v>102</v>
      </c>
    </row>
    <row r="10" spans="1:13" x14ac:dyDescent="0.2">
      <c r="A10" s="104"/>
      <c r="B10" s="104"/>
      <c r="C10" s="104"/>
      <c r="D10" s="104">
        <v>1</v>
      </c>
      <c r="E10" s="190">
        <v>2</v>
      </c>
      <c r="F10" s="194">
        <v>3</v>
      </c>
      <c r="G10" s="194">
        <v>4</v>
      </c>
      <c r="H10" s="190">
        <v>5</v>
      </c>
      <c r="I10" s="195">
        <v>6</v>
      </c>
      <c r="J10" s="194">
        <v>7</v>
      </c>
    </row>
    <row r="11" spans="1:13" ht="21" customHeight="1" x14ac:dyDescent="0.2">
      <c r="A11" s="104"/>
      <c r="B11" s="104"/>
      <c r="C11" s="104"/>
      <c r="D11" s="104"/>
      <c r="E11" s="196"/>
      <c r="F11" s="193"/>
      <c r="G11" s="193"/>
      <c r="H11" s="196"/>
      <c r="I11" s="197" t="s">
        <v>173</v>
      </c>
      <c r="J11" s="193" t="s">
        <v>103</v>
      </c>
    </row>
    <row r="12" spans="1:13" ht="15.75" customHeight="1" x14ac:dyDescent="0.2">
      <c r="A12" s="105">
        <v>6</v>
      </c>
      <c r="B12" s="106"/>
      <c r="C12" s="107"/>
      <c r="D12" s="108" t="s">
        <v>17</v>
      </c>
      <c r="E12" s="198"/>
      <c r="F12" s="109">
        <f>SUM(F13,F16,F19,F22,F25,F27)</f>
        <v>937633.72221116198</v>
      </c>
      <c r="G12" s="109">
        <f>SUM(G13,G16,G19,G22,G25,G27,G30)</f>
        <v>1229341</v>
      </c>
      <c r="H12" s="109"/>
      <c r="I12" s="109"/>
      <c r="J12" s="109"/>
      <c r="L12" s="35"/>
    </row>
    <row r="13" spans="1:13" ht="15.75" customHeight="1" x14ac:dyDescent="0.2">
      <c r="A13" s="110"/>
      <c r="B13" s="111"/>
      <c r="C13" s="112">
        <v>522</v>
      </c>
      <c r="D13" s="113" t="s">
        <v>47</v>
      </c>
      <c r="E13" s="199"/>
      <c r="F13" s="114">
        <f>SUM(F14)</f>
        <v>937633.72221116198</v>
      </c>
      <c r="G13" s="114">
        <f>SUM(G14)</f>
        <v>1053819</v>
      </c>
      <c r="H13" s="114"/>
      <c r="I13" s="114"/>
      <c r="J13" s="114"/>
      <c r="L13" s="35"/>
      <c r="M13" s="27"/>
    </row>
    <row r="14" spans="1:13" ht="25.5" x14ac:dyDescent="0.2">
      <c r="A14" s="115"/>
      <c r="B14" s="116">
        <v>63</v>
      </c>
      <c r="C14" s="115"/>
      <c r="D14" s="117" t="s">
        <v>43</v>
      </c>
      <c r="E14" s="200">
        <v>7064601.2800000003</v>
      </c>
      <c r="F14" s="118">
        <f>E14/7.5345</f>
        <v>937633.72221116198</v>
      </c>
      <c r="G14" s="118">
        <v>1053819</v>
      </c>
      <c r="H14" s="118">
        <v>1037577.54</v>
      </c>
      <c r="I14" s="209">
        <f>H14/F14*100</f>
        <v>110.65915350752817</v>
      </c>
      <c r="J14" s="209">
        <f>H14/G14*100</f>
        <v>98.458799850828271</v>
      </c>
      <c r="L14" s="35"/>
      <c r="M14" s="27"/>
    </row>
    <row r="15" spans="1:13" ht="18" customHeight="1" x14ac:dyDescent="0.2">
      <c r="A15" s="115"/>
      <c r="B15" s="116">
        <v>6361</v>
      </c>
      <c r="C15" s="115"/>
      <c r="D15" s="117" t="s">
        <v>135</v>
      </c>
      <c r="E15" s="289">
        <v>7064601.2800000003</v>
      </c>
      <c r="F15" s="118">
        <f>E15/7.5345</f>
        <v>937633.72221116198</v>
      </c>
      <c r="G15" s="290">
        <v>1053819</v>
      </c>
      <c r="H15" s="290">
        <v>1037577.54</v>
      </c>
      <c r="I15" s="209"/>
      <c r="J15" s="209"/>
      <c r="L15" s="35"/>
      <c r="M15" s="27"/>
    </row>
    <row r="16" spans="1:13" x14ac:dyDescent="0.2">
      <c r="A16" s="119"/>
      <c r="B16" s="120"/>
      <c r="C16" s="121">
        <v>431</v>
      </c>
      <c r="D16" s="122" t="s">
        <v>49</v>
      </c>
      <c r="E16" s="201"/>
      <c r="F16" s="319">
        <f t="shared" ref="F16:F33" si="0">E16/7.5345</f>
        <v>0</v>
      </c>
      <c r="G16" s="114">
        <f>SUM(G17)</f>
        <v>59726</v>
      </c>
      <c r="H16" s="114"/>
      <c r="I16" s="210" t="s">
        <v>96</v>
      </c>
      <c r="J16" s="210">
        <f t="shared" ref="J16:J35" si="1">H16/G16*100</f>
        <v>0</v>
      </c>
      <c r="M16" s="27"/>
    </row>
    <row r="17" spans="1:16" ht="25.5" x14ac:dyDescent="0.2">
      <c r="A17" s="123"/>
      <c r="B17" s="124">
        <v>65</v>
      </c>
      <c r="C17" s="123"/>
      <c r="D17" s="125" t="s">
        <v>50</v>
      </c>
      <c r="E17" s="202">
        <v>464920</v>
      </c>
      <c r="F17" s="118">
        <f t="shared" si="0"/>
        <v>61705.488088127939</v>
      </c>
      <c r="G17" s="118">
        <v>59726</v>
      </c>
      <c r="H17" s="118">
        <v>63067.45</v>
      </c>
      <c r="I17" s="209">
        <f>H17/F17*100</f>
        <v>102.20719737266629</v>
      </c>
      <c r="J17" s="209">
        <f t="shared" si="1"/>
        <v>105.59463215350098</v>
      </c>
      <c r="M17" s="27"/>
    </row>
    <row r="18" spans="1:16" x14ac:dyDescent="0.2">
      <c r="A18" s="123"/>
      <c r="B18" s="124">
        <v>6526</v>
      </c>
      <c r="C18" s="123"/>
      <c r="D18" s="125" t="s">
        <v>137</v>
      </c>
      <c r="E18" s="202">
        <v>464920</v>
      </c>
      <c r="F18" s="118">
        <f t="shared" si="0"/>
        <v>61705.488088127939</v>
      </c>
      <c r="G18" s="118">
        <v>59726</v>
      </c>
      <c r="H18" s="118">
        <v>63067.45</v>
      </c>
      <c r="I18" s="209"/>
      <c r="J18" s="209"/>
      <c r="M18" s="27"/>
    </row>
    <row r="19" spans="1:16" x14ac:dyDescent="0.2">
      <c r="A19" s="126"/>
      <c r="B19" s="121"/>
      <c r="C19" s="121">
        <v>311</v>
      </c>
      <c r="D19" s="122" t="s">
        <v>48</v>
      </c>
      <c r="E19" s="201"/>
      <c r="F19" s="319">
        <f t="shared" si="0"/>
        <v>0</v>
      </c>
      <c r="G19" s="114">
        <f>SUM(G20)</f>
        <v>2266</v>
      </c>
      <c r="H19" s="114"/>
      <c r="I19" s="210" t="s">
        <v>96</v>
      </c>
      <c r="J19" s="210">
        <f t="shared" si="1"/>
        <v>0</v>
      </c>
      <c r="L19" s="27"/>
      <c r="M19" s="27"/>
    </row>
    <row r="20" spans="1:16" ht="25.5" x14ac:dyDescent="0.2">
      <c r="A20" s="123"/>
      <c r="B20" s="124">
        <v>66</v>
      </c>
      <c r="C20" s="123"/>
      <c r="D20" s="125" t="s">
        <v>51</v>
      </c>
      <c r="E20" s="202">
        <v>3409.8</v>
      </c>
      <c r="F20" s="118">
        <f t="shared" si="0"/>
        <v>452.5582321321919</v>
      </c>
      <c r="G20" s="118">
        <v>2266</v>
      </c>
      <c r="H20" s="118">
        <v>3277.59</v>
      </c>
      <c r="I20" s="209">
        <f>H20/F20*100</f>
        <v>724.2360799753651</v>
      </c>
      <c r="J20" s="209">
        <f t="shared" si="1"/>
        <v>144.64210061782879</v>
      </c>
      <c r="L20" s="27"/>
      <c r="M20" s="27"/>
    </row>
    <row r="21" spans="1:16" x14ac:dyDescent="0.2">
      <c r="A21" s="123"/>
      <c r="B21" s="124">
        <v>6615</v>
      </c>
      <c r="C21" s="123"/>
      <c r="D21" s="125" t="s">
        <v>139</v>
      </c>
      <c r="E21" s="202">
        <v>3409.8</v>
      </c>
      <c r="F21" s="118">
        <f t="shared" si="0"/>
        <v>452.5582321321919</v>
      </c>
      <c r="G21" s="118">
        <v>2266</v>
      </c>
      <c r="H21" s="118">
        <v>3277.59</v>
      </c>
      <c r="I21" s="209"/>
      <c r="J21" s="209" t="s">
        <v>96</v>
      </c>
      <c r="L21" s="27"/>
      <c r="M21" s="27"/>
    </row>
    <row r="22" spans="1:16" x14ac:dyDescent="0.2">
      <c r="A22" s="126"/>
      <c r="B22" s="121"/>
      <c r="C22" s="121">
        <v>611</v>
      </c>
      <c r="D22" s="122" t="s">
        <v>52</v>
      </c>
      <c r="E22" s="201"/>
      <c r="F22" s="319">
        <f t="shared" si="0"/>
        <v>0</v>
      </c>
      <c r="G22" s="114">
        <f>SUM(G23)</f>
        <v>13272</v>
      </c>
      <c r="H22" s="114"/>
      <c r="I22" s="210" t="s">
        <v>96</v>
      </c>
      <c r="J22" s="210">
        <f t="shared" si="1"/>
        <v>0</v>
      </c>
      <c r="L22" s="27"/>
      <c r="M22" s="27"/>
    </row>
    <row r="23" spans="1:16" ht="24.75" customHeight="1" x14ac:dyDescent="0.2">
      <c r="A23" s="123"/>
      <c r="B23" s="124">
        <v>66</v>
      </c>
      <c r="C23" s="123"/>
      <c r="D23" s="125" t="s">
        <v>53</v>
      </c>
      <c r="E23" s="202">
        <v>393330.29</v>
      </c>
      <c r="F23" s="118">
        <f t="shared" si="0"/>
        <v>52203.900723339299</v>
      </c>
      <c r="G23" s="118">
        <v>13272</v>
      </c>
      <c r="H23" s="118">
        <v>750.4</v>
      </c>
      <c r="I23" s="209">
        <f>H23/F23*100</f>
        <v>1.4374404778233583</v>
      </c>
      <c r="J23" s="209">
        <f t="shared" si="1"/>
        <v>5.6540084388185656</v>
      </c>
      <c r="L23" s="27"/>
      <c r="M23" s="27"/>
    </row>
    <row r="24" spans="1:16" x14ac:dyDescent="0.2">
      <c r="A24" s="123"/>
      <c r="B24" s="124">
        <v>6631</v>
      </c>
      <c r="C24" s="123"/>
      <c r="D24" s="125" t="s">
        <v>138</v>
      </c>
      <c r="E24" s="291">
        <v>393330.29</v>
      </c>
      <c r="F24" s="118">
        <f t="shared" si="0"/>
        <v>52203.900723339299</v>
      </c>
      <c r="G24" s="290">
        <v>13272</v>
      </c>
      <c r="H24" s="290">
        <v>750.4</v>
      </c>
      <c r="I24" s="209"/>
      <c r="J24" s="209" t="s">
        <v>96</v>
      </c>
      <c r="L24" s="27"/>
      <c r="M24" s="27"/>
    </row>
    <row r="25" spans="1:16" x14ac:dyDescent="0.2">
      <c r="A25" s="126"/>
      <c r="B25" s="121"/>
      <c r="C25" s="121">
        <v>11</v>
      </c>
      <c r="D25" s="122" t="s">
        <v>54</v>
      </c>
      <c r="E25" s="201"/>
      <c r="F25" s="118">
        <f t="shared" si="0"/>
        <v>0</v>
      </c>
      <c r="G25" s="127">
        <f>SUM(G26)</f>
        <v>3145</v>
      </c>
      <c r="H25" s="127"/>
      <c r="I25" s="210" t="s">
        <v>96</v>
      </c>
      <c r="J25" s="210">
        <f t="shared" si="1"/>
        <v>0</v>
      </c>
      <c r="L25" s="30"/>
      <c r="M25" s="27"/>
    </row>
    <row r="26" spans="1:16" ht="25.5" x14ac:dyDescent="0.2">
      <c r="A26" s="123"/>
      <c r="B26" s="124">
        <v>67</v>
      </c>
      <c r="C26" s="123"/>
      <c r="D26" s="117" t="s">
        <v>97</v>
      </c>
      <c r="E26" s="200"/>
      <c r="F26" s="118">
        <f t="shared" si="0"/>
        <v>0</v>
      </c>
      <c r="G26" s="118">
        <v>3145</v>
      </c>
      <c r="H26" s="118"/>
      <c r="I26" s="209" t="s">
        <v>96</v>
      </c>
      <c r="J26" s="209">
        <f t="shared" si="1"/>
        <v>0</v>
      </c>
      <c r="L26" s="30"/>
      <c r="M26" s="27"/>
    </row>
    <row r="27" spans="1:16" x14ac:dyDescent="0.2">
      <c r="A27" s="128"/>
      <c r="B27" s="129"/>
      <c r="C27" s="130">
        <v>13</v>
      </c>
      <c r="D27" s="131" t="s">
        <v>83</v>
      </c>
      <c r="E27" s="203"/>
      <c r="F27" s="319">
        <f t="shared" si="0"/>
        <v>0</v>
      </c>
      <c r="G27" s="132">
        <f>SUM(G28)</f>
        <v>81113</v>
      </c>
      <c r="H27" s="132"/>
      <c r="I27" s="210" t="s">
        <v>96</v>
      </c>
      <c r="J27" s="210">
        <f t="shared" si="1"/>
        <v>0</v>
      </c>
      <c r="L27" s="30"/>
    </row>
    <row r="28" spans="1:16" ht="25.5" x14ac:dyDescent="0.2">
      <c r="A28" s="123"/>
      <c r="B28" s="124">
        <v>67</v>
      </c>
      <c r="C28" s="123"/>
      <c r="D28" s="117" t="s">
        <v>85</v>
      </c>
      <c r="E28" s="200">
        <v>522046</v>
      </c>
      <c r="F28" s="118">
        <f t="shared" si="0"/>
        <v>69287.41124162187</v>
      </c>
      <c r="G28" s="118">
        <v>81113</v>
      </c>
      <c r="H28" s="118">
        <v>97105.38</v>
      </c>
      <c r="I28" s="209">
        <f>H28/F28*100</f>
        <v>140.14866230370504</v>
      </c>
      <c r="J28" s="209">
        <f t="shared" si="1"/>
        <v>119.71617373294048</v>
      </c>
      <c r="L28" s="27"/>
    </row>
    <row r="29" spans="1:16" x14ac:dyDescent="0.2">
      <c r="A29" s="123"/>
      <c r="B29" s="124">
        <v>6711</v>
      </c>
      <c r="C29" s="123"/>
      <c r="D29" s="117" t="s">
        <v>136</v>
      </c>
      <c r="E29" s="289">
        <v>522046</v>
      </c>
      <c r="F29" s="118">
        <f t="shared" si="0"/>
        <v>69287.41124162187</v>
      </c>
      <c r="G29" s="290">
        <v>81113</v>
      </c>
      <c r="H29" s="290">
        <v>97105.38</v>
      </c>
      <c r="I29" s="209"/>
      <c r="J29" s="209"/>
      <c r="L29" s="27"/>
    </row>
    <row r="30" spans="1:16" x14ac:dyDescent="0.2">
      <c r="A30" s="133"/>
      <c r="B30" s="133"/>
      <c r="C30" s="134">
        <v>13</v>
      </c>
      <c r="D30" s="135" t="s">
        <v>88</v>
      </c>
      <c r="E30" s="204"/>
      <c r="F30" s="319">
        <f t="shared" si="0"/>
        <v>0</v>
      </c>
      <c r="G30" s="136">
        <f>G31</f>
        <v>16000</v>
      </c>
      <c r="H30" s="136"/>
      <c r="I30" s="210" t="s">
        <v>96</v>
      </c>
      <c r="J30" s="210" t="s">
        <v>96</v>
      </c>
      <c r="L30" s="27"/>
    </row>
    <row r="31" spans="1:16" ht="25.5" x14ac:dyDescent="0.2">
      <c r="A31" s="123"/>
      <c r="B31" s="124"/>
      <c r="C31" s="123"/>
      <c r="D31" s="117" t="s">
        <v>89</v>
      </c>
      <c r="E31" s="200"/>
      <c r="F31" s="118">
        <f t="shared" si="0"/>
        <v>0</v>
      </c>
      <c r="G31" s="118">
        <v>16000</v>
      </c>
      <c r="H31" s="118"/>
      <c r="I31" s="209" t="s">
        <v>96</v>
      </c>
      <c r="J31" s="209" t="s">
        <v>96</v>
      </c>
      <c r="L31" s="27"/>
      <c r="P31" t="s">
        <v>96</v>
      </c>
    </row>
    <row r="32" spans="1:16" ht="30" customHeight="1" x14ac:dyDescent="0.2">
      <c r="A32" s="137"/>
      <c r="B32" s="138"/>
      <c r="C32" s="130">
        <v>621</v>
      </c>
      <c r="D32" s="139" t="s">
        <v>79</v>
      </c>
      <c r="E32" s="205"/>
      <c r="F32" s="319">
        <f t="shared" si="0"/>
        <v>0</v>
      </c>
      <c r="G32" s="140">
        <f>G33</f>
        <v>280576</v>
      </c>
      <c r="H32" s="140"/>
      <c r="I32" s="210" t="s">
        <v>104</v>
      </c>
      <c r="J32" s="210">
        <f t="shared" si="1"/>
        <v>0</v>
      </c>
      <c r="L32" s="27"/>
      <c r="M32" t="s">
        <v>96</v>
      </c>
    </row>
    <row r="33" spans="1:13" x14ac:dyDescent="0.2">
      <c r="A33" s="123"/>
      <c r="B33" s="124">
        <v>922</v>
      </c>
      <c r="C33" s="123"/>
      <c r="D33" s="117" t="s">
        <v>98</v>
      </c>
      <c r="E33" s="200">
        <v>2359733.7400000002</v>
      </c>
      <c r="F33" s="118">
        <f t="shared" si="0"/>
        <v>313190.48908354901</v>
      </c>
      <c r="G33" s="118">
        <v>280576</v>
      </c>
      <c r="H33" s="118">
        <v>342287.45</v>
      </c>
      <c r="I33" s="209" t="s">
        <v>96</v>
      </c>
      <c r="J33" s="209">
        <f t="shared" si="1"/>
        <v>121.9945576243157</v>
      </c>
      <c r="L33" s="27"/>
    </row>
    <row r="34" spans="1:13" x14ac:dyDescent="0.2">
      <c r="A34" s="141"/>
      <c r="B34" s="142"/>
      <c r="C34" s="143"/>
      <c r="D34" s="144" t="s">
        <v>55</v>
      </c>
      <c r="E34" s="320">
        <f>SUM(E14,E17,E20,E23,E28)</f>
        <v>8448307.370000001</v>
      </c>
      <c r="F34" s="320">
        <f t="shared" ref="F34:H34" si="2">SUM(F14,F17,F20,F23,F28)</f>
        <v>1121283.0804963834</v>
      </c>
      <c r="G34" s="320">
        <f>SUM(G14,G17,G20,G23,G26,G28,G31)</f>
        <v>1229341</v>
      </c>
      <c r="H34" s="320">
        <f t="shared" si="2"/>
        <v>1201778.3599999999</v>
      </c>
      <c r="I34" s="210">
        <f>H34/F34*100</f>
        <v>107.17885437707504</v>
      </c>
      <c r="J34" s="367">
        <f>H34/G34*100</f>
        <v>97.757933722213764</v>
      </c>
      <c r="M34" s="35"/>
    </row>
    <row r="35" spans="1:13" x14ac:dyDescent="0.2">
      <c r="A35" s="52"/>
      <c r="B35" s="53"/>
      <c r="C35" s="54"/>
      <c r="D35" s="55" t="s">
        <v>188</v>
      </c>
      <c r="E35" s="321">
        <f>SUM(E33,E34)</f>
        <v>10808041.110000001</v>
      </c>
      <c r="F35" s="321">
        <f t="shared" ref="F35:H35" si="3">SUM(F33,F34)</f>
        <v>1434473.5695799324</v>
      </c>
      <c r="G35" s="321">
        <f t="shared" si="3"/>
        <v>1509917</v>
      </c>
      <c r="H35" s="321">
        <f t="shared" si="3"/>
        <v>1544065.8099999998</v>
      </c>
      <c r="I35" s="234">
        <f>H35/F35*100</f>
        <v>107.6398926229195</v>
      </c>
      <c r="J35" s="234">
        <f t="shared" si="1"/>
        <v>102.26163491105802</v>
      </c>
      <c r="M35" s="35"/>
    </row>
    <row r="36" spans="1:13" x14ac:dyDescent="0.2">
      <c r="G36" t="s">
        <v>96</v>
      </c>
      <c r="H36" t="s">
        <v>96</v>
      </c>
      <c r="M36" s="35"/>
    </row>
    <row r="37" spans="1:13" ht="15.75" customHeight="1" x14ac:dyDescent="0.2">
      <c r="A37" s="380" t="s">
        <v>19</v>
      </c>
      <c r="B37" s="380"/>
      <c r="C37" s="380"/>
      <c r="D37" s="380"/>
      <c r="E37" s="380"/>
      <c r="F37" s="380"/>
      <c r="G37" s="380"/>
      <c r="H37" s="171"/>
      <c r="I37" s="171"/>
      <c r="J37" s="171"/>
      <c r="L37" s="34"/>
      <c r="M37" s="35"/>
    </row>
    <row r="38" spans="1:13" ht="18" x14ac:dyDescent="0.2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3" ht="24" customHeight="1" x14ac:dyDescent="0.2">
      <c r="A39" s="21" t="s">
        <v>14</v>
      </c>
      <c r="B39" s="21" t="s">
        <v>15</v>
      </c>
      <c r="C39" s="21" t="s">
        <v>16</v>
      </c>
      <c r="D39" s="21" t="s">
        <v>20</v>
      </c>
      <c r="E39" s="306" t="s">
        <v>174</v>
      </c>
      <c r="F39" s="322" t="s">
        <v>175</v>
      </c>
      <c r="G39" s="307" t="s">
        <v>167</v>
      </c>
      <c r="H39" s="306" t="s">
        <v>166</v>
      </c>
      <c r="I39" s="189" t="s">
        <v>102</v>
      </c>
      <c r="J39" s="189" t="s">
        <v>102</v>
      </c>
    </row>
    <row r="40" spans="1:13" ht="15.75" customHeight="1" x14ac:dyDescent="0.2">
      <c r="A40" s="47">
        <v>3</v>
      </c>
      <c r="B40" s="46"/>
      <c r="C40" s="46"/>
      <c r="D40" s="46" t="s">
        <v>21</v>
      </c>
      <c r="E40" s="46"/>
      <c r="F40" s="77"/>
      <c r="G40" s="48"/>
      <c r="H40" s="48"/>
      <c r="I40" s="48"/>
      <c r="J40" s="48"/>
      <c r="L40" s="35"/>
    </row>
    <row r="41" spans="1:13" ht="15.75" customHeight="1" x14ac:dyDescent="0.2">
      <c r="A41" s="50"/>
      <c r="B41" s="50"/>
      <c r="C41" s="49">
        <v>522</v>
      </c>
      <c r="D41" s="50" t="s">
        <v>47</v>
      </c>
      <c r="E41" s="323">
        <f>SUM(E42,E47,E49,E52)</f>
        <v>7064601.2800000003</v>
      </c>
      <c r="F41" s="73">
        <f>E41/7.5345</f>
        <v>937633.72221116198</v>
      </c>
      <c r="G41" s="51">
        <f>SUM(G42:G51)</f>
        <v>1053819</v>
      </c>
      <c r="H41" s="51">
        <f>SUM(H42,H47)</f>
        <v>1037418.74</v>
      </c>
      <c r="I41" s="212">
        <f>H41/F41*100</f>
        <v>110.64221725659795</v>
      </c>
      <c r="J41" s="368">
        <f>H41/G41*100</f>
        <v>98.443730849415317</v>
      </c>
      <c r="L41" s="35"/>
    </row>
    <row r="42" spans="1:13" x14ac:dyDescent="0.2">
      <c r="A42" s="145"/>
      <c r="B42" s="146">
        <v>31</v>
      </c>
      <c r="C42" s="145"/>
      <c r="D42" s="147" t="s">
        <v>22</v>
      </c>
      <c r="E42" s="324">
        <f>SUM(E43,E44,E45,E46)</f>
        <v>6913823.8900000006</v>
      </c>
      <c r="F42" s="148">
        <f>E42/7.5345</f>
        <v>917622.12356493471</v>
      </c>
      <c r="G42" s="148">
        <v>1053819</v>
      </c>
      <c r="H42" s="148">
        <f>SUM(H43:H45)</f>
        <v>1037047.74</v>
      </c>
      <c r="I42" s="211">
        <f>H42/F42*100</f>
        <v>113.01468364462491</v>
      </c>
      <c r="J42" s="211">
        <f>H42/G42*100</f>
        <v>98.408525562738944</v>
      </c>
      <c r="L42" s="35"/>
    </row>
    <row r="43" spans="1:13" x14ac:dyDescent="0.2">
      <c r="A43" s="145"/>
      <c r="B43" s="292">
        <v>3111</v>
      </c>
      <c r="C43" s="293"/>
      <c r="D43" s="294" t="s">
        <v>105</v>
      </c>
      <c r="E43" s="325">
        <v>5834836.1100000003</v>
      </c>
      <c r="F43" s="148">
        <f t="shared" ref="F43:F52" si="4">E43/7.5345</f>
        <v>774415.83515827195</v>
      </c>
      <c r="G43" s="295"/>
      <c r="H43" s="295">
        <v>868525.37</v>
      </c>
      <c r="I43" s="211"/>
      <c r="J43" s="211"/>
      <c r="L43" s="35"/>
    </row>
    <row r="44" spans="1:13" x14ac:dyDescent="0.2">
      <c r="A44" s="145"/>
      <c r="B44" s="292">
        <v>312</v>
      </c>
      <c r="C44" s="293"/>
      <c r="D44" s="294" t="s">
        <v>106</v>
      </c>
      <c r="E44" s="325">
        <v>225690.08</v>
      </c>
      <c r="F44" s="148">
        <f t="shared" si="4"/>
        <v>29954.221248921625</v>
      </c>
      <c r="G44" s="295"/>
      <c r="H44" s="295">
        <v>35013.56</v>
      </c>
      <c r="I44" s="211"/>
      <c r="J44" s="211"/>
      <c r="L44" s="35"/>
    </row>
    <row r="45" spans="1:13" x14ac:dyDescent="0.2">
      <c r="A45" s="145"/>
      <c r="B45" s="292">
        <v>3132</v>
      </c>
      <c r="C45" s="293"/>
      <c r="D45" s="294" t="s">
        <v>140</v>
      </c>
      <c r="E45" s="325">
        <v>850920.62</v>
      </c>
      <c r="F45" s="148">
        <f t="shared" si="4"/>
        <v>112936.57442431481</v>
      </c>
      <c r="G45" s="295"/>
      <c r="H45" s="295">
        <v>133508.81</v>
      </c>
      <c r="I45" s="211"/>
      <c r="J45" s="211"/>
      <c r="L45" s="35"/>
    </row>
    <row r="46" spans="1:13" x14ac:dyDescent="0.2">
      <c r="A46" s="145"/>
      <c r="B46" s="292">
        <v>3133</v>
      </c>
      <c r="C46" s="293"/>
      <c r="D46" s="294" t="s">
        <v>141</v>
      </c>
      <c r="E46" s="325">
        <v>2377.08</v>
      </c>
      <c r="F46" s="148">
        <f t="shared" si="4"/>
        <v>315.49273342623928</v>
      </c>
      <c r="G46" s="295"/>
      <c r="H46" s="295"/>
      <c r="I46" s="211"/>
      <c r="J46" s="211"/>
      <c r="L46" s="35"/>
    </row>
    <row r="47" spans="1:13" x14ac:dyDescent="0.2">
      <c r="A47" s="145"/>
      <c r="B47" s="146">
        <v>32</v>
      </c>
      <c r="C47" s="145"/>
      <c r="D47" s="151" t="s">
        <v>36</v>
      </c>
      <c r="E47" s="324">
        <f>SUM(E48)</f>
        <v>60875</v>
      </c>
      <c r="F47" s="148">
        <f t="shared" si="4"/>
        <v>8079.5009622403604</v>
      </c>
      <c r="G47" s="148"/>
      <c r="H47" s="148">
        <v>371</v>
      </c>
      <c r="I47" s="211">
        <f t="shared" ref="I47:I52" si="5">H47/F47*100</f>
        <v>4.5918677618069816</v>
      </c>
      <c r="J47" s="211" t="s">
        <v>96</v>
      </c>
      <c r="L47" s="35"/>
    </row>
    <row r="48" spans="1:13" x14ac:dyDescent="0.2">
      <c r="A48" s="145"/>
      <c r="B48" s="146">
        <v>3296</v>
      </c>
      <c r="C48" s="145"/>
      <c r="D48" s="151" t="s">
        <v>131</v>
      </c>
      <c r="E48" s="325">
        <v>60875</v>
      </c>
      <c r="F48" s="148">
        <f t="shared" si="4"/>
        <v>8079.5009622403604</v>
      </c>
      <c r="G48" s="148"/>
      <c r="H48" s="148"/>
      <c r="I48" s="211"/>
      <c r="J48" s="211"/>
      <c r="L48" s="35"/>
    </row>
    <row r="49" spans="1:12" x14ac:dyDescent="0.2">
      <c r="A49" s="145"/>
      <c r="B49" s="146">
        <v>34</v>
      </c>
      <c r="C49" s="145"/>
      <c r="D49" s="151" t="s">
        <v>56</v>
      </c>
      <c r="E49" s="324">
        <v>9626.14</v>
      </c>
      <c r="F49" s="148">
        <f t="shared" si="4"/>
        <v>1277.6083349923683</v>
      </c>
      <c r="G49" s="148"/>
      <c r="H49" s="148"/>
      <c r="I49" s="211"/>
      <c r="J49" s="211" t="s">
        <v>96</v>
      </c>
      <c r="L49" s="35"/>
    </row>
    <row r="50" spans="1:12" x14ac:dyDescent="0.2">
      <c r="A50" s="145"/>
      <c r="B50" s="146">
        <v>3433</v>
      </c>
      <c r="C50" s="145"/>
      <c r="D50" s="151" t="s">
        <v>132</v>
      </c>
      <c r="E50" s="325">
        <v>9626.14</v>
      </c>
      <c r="F50" s="148">
        <f t="shared" si="4"/>
        <v>1277.6083349923683</v>
      </c>
      <c r="G50" s="148"/>
      <c r="H50" s="148"/>
      <c r="I50" s="211"/>
      <c r="J50" s="211"/>
      <c r="L50" s="35"/>
    </row>
    <row r="51" spans="1:12" x14ac:dyDescent="0.2">
      <c r="A51" s="145"/>
      <c r="B51" s="146">
        <v>42</v>
      </c>
      <c r="C51" s="145"/>
      <c r="D51" s="147" t="s">
        <v>23</v>
      </c>
      <c r="E51" s="324"/>
      <c r="F51" s="148">
        <f t="shared" si="4"/>
        <v>0</v>
      </c>
      <c r="G51" s="148">
        <v>0</v>
      </c>
      <c r="H51" s="148"/>
      <c r="I51" s="211" t="s">
        <v>96</v>
      </c>
      <c r="J51" s="211" t="s">
        <v>96</v>
      </c>
    </row>
    <row r="52" spans="1:12" x14ac:dyDescent="0.2">
      <c r="A52" s="145"/>
      <c r="B52" s="146">
        <v>45</v>
      </c>
      <c r="C52" s="145"/>
      <c r="D52" s="151" t="s">
        <v>80</v>
      </c>
      <c r="E52" s="324">
        <v>80276.25</v>
      </c>
      <c r="F52" s="148">
        <f t="shared" si="4"/>
        <v>10654.489348994624</v>
      </c>
      <c r="G52" s="148"/>
      <c r="H52" s="148"/>
      <c r="I52" s="211">
        <f t="shared" si="5"/>
        <v>0</v>
      </c>
      <c r="J52" s="211" t="s">
        <v>96</v>
      </c>
    </row>
    <row r="53" spans="1:12" x14ac:dyDescent="0.2">
      <c r="A53" s="69"/>
      <c r="B53" s="76"/>
      <c r="C53" s="72">
        <v>431</v>
      </c>
      <c r="D53" s="70" t="s">
        <v>49</v>
      </c>
      <c r="E53" s="323">
        <f>SUM(E54,E75,E77)</f>
        <v>559075.25</v>
      </c>
      <c r="F53" s="73">
        <f>E53/7.5345</f>
        <v>74202.037295109156</v>
      </c>
      <c r="G53" s="73">
        <f>SUM(G54:G77)</f>
        <v>59726</v>
      </c>
      <c r="H53" s="73">
        <f>SUM(H54,H75,H77)</f>
        <v>57459.520000000004</v>
      </c>
      <c r="I53" s="212">
        <f>H53/F53*100</f>
        <v>77.436580038197022</v>
      </c>
      <c r="J53" s="368">
        <f t="shared" ref="J53:J109" si="6">H53/G53*100</f>
        <v>96.205203763854939</v>
      </c>
    </row>
    <row r="54" spans="1:12" x14ac:dyDescent="0.2">
      <c r="A54" s="149"/>
      <c r="B54" s="150">
        <v>32</v>
      </c>
      <c r="C54" s="149"/>
      <c r="D54" s="296" t="s">
        <v>36</v>
      </c>
      <c r="E54" s="326">
        <f>SUM(E55:E74)</f>
        <v>501051.70999999996</v>
      </c>
      <c r="F54" s="148">
        <f>E54/7.5345</f>
        <v>66500.990112150757</v>
      </c>
      <c r="G54" s="148">
        <v>36830</v>
      </c>
      <c r="H54" s="148">
        <f>SUM(H55:H74)</f>
        <v>56420.55</v>
      </c>
      <c r="I54" s="211">
        <f>H54/F54*100</f>
        <v>84.84166913131584</v>
      </c>
      <c r="J54" s="211">
        <f t="shared" si="6"/>
        <v>153.19182731468914</v>
      </c>
      <c r="K54" t="s">
        <v>96</v>
      </c>
    </row>
    <row r="55" spans="1:12" x14ac:dyDescent="0.2">
      <c r="A55" s="149"/>
      <c r="B55" s="297">
        <v>3211</v>
      </c>
      <c r="C55" s="298"/>
      <c r="D55" s="299" t="s">
        <v>120</v>
      </c>
      <c r="E55" s="327">
        <v>76568.06</v>
      </c>
      <c r="F55" s="148">
        <f t="shared" ref="F55:F79" si="7">E55/7.5345</f>
        <v>10162.327958059592</v>
      </c>
      <c r="G55" s="295"/>
      <c r="H55" s="295">
        <v>12684.82</v>
      </c>
      <c r="I55" s="211"/>
      <c r="J55" s="211"/>
    </row>
    <row r="56" spans="1:12" x14ac:dyDescent="0.2">
      <c r="A56" s="149"/>
      <c r="B56" s="297">
        <v>3212</v>
      </c>
      <c r="C56" s="298"/>
      <c r="D56" s="299" t="s">
        <v>109</v>
      </c>
      <c r="E56" s="327">
        <v>106612.48</v>
      </c>
      <c r="F56" s="148">
        <f t="shared" si="7"/>
        <v>14149.90775764815</v>
      </c>
      <c r="G56" s="295"/>
      <c r="H56" s="295">
        <v>1510.51</v>
      </c>
      <c r="I56" s="211"/>
      <c r="J56" s="211"/>
    </row>
    <row r="57" spans="1:12" x14ac:dyDescent="0.2">
      <c r="A57" s="149"/>
      <c r="B57" s="297">
        <v>3213</v>
      </c>
      <c r="C57" s="298"/>
      <c r="D57" s="299" t="s">
        <v>121</v>
      </c>
      <c r="E57" s="327">
        <v>3115</v>
      </c>
      <c r="F57" s="148">
        <f t="shared" si="7"/>
        <v>413.43154821156014</v>
      </c>
      <c r="G57" s="295"/>
      <c r="H57" s="295">
        <v>1963</v>
      </c>
      <c r="I57" s="211"/>
      <c r="J57" s="211"/>
    </row>
    <row r="58" spans="1:12" x14ac:dyDescent="0.2">
      <c r="A58" s="149"/>
      <c r="B58" s="297">
        <v>3221</v>
      </c>
      <c r="C58" s="298"/>
      <c r="D58" s="299" t="s">
        <v>110</v>
      </c>
      <c r="E58" s="327">
        <v>39404.699999999997</v>
      </c>
      <c r="F58" s="148">
        <f t="shared" si="7"/>
        <v>5229.9024487358147</v>
      </c>
      <c r="G58" s="295"/>
      <c r="H58" s="295">
        <v>552.87</v>
      </c>
      <c r="I58" s="211"/>
      <c r="J58" s="211"/>
    </row>
    <row r="59" spans="1:12" x14ac:dyDescent="0.2">
      <c r="A59" s="149"/>
      <c r="B59" s="297">
        <v>3223</v>
      </c>
      <c r="C59" s="298"/>
      <c r="D59" s="299" t="s">
        <v>111</v>
      </c>
      <c r="E59" s="327">
        <v>18632.169999999998</v>
      </c>
      <c r="F59" s="148">
        <f t="shared" si="7"/>
        <v>2472.9139292587429</v>
      </c>
      <c r="G59" s="295"/>
      <c r="H59" s="295">
        <v>3409.71</v>
      </c>
      <c r="I59" s="211"/>
      <c r="J59" s="211"/>
    </row>
    <row r="60" spans="1:12" x14ac:dyDescent="0.2">
      <c r="A60" s="149"/>
      <c r="B60" s="297">
        <v>3224</v>
      </c>
      <c r="C60" s="298"/>
      <c r="D60" s="299" t="s">
        <v>112</v>
      </c>
      <c r="E60" s="327">
        <v>10536.04</v>
      </c>
      <c r="F60" s="148">
        <f t="shared" si="7"/>
        <v>1398.3728183688368</v>
      </c>
      <c r="G60" s="295"/>
      <c r="H60" s="295">
        <v>186.63</v>
      </c>
      <c r="I60" s="211"/>
      <c r="J60" s="211"/>
    </row>
    <row r="61" spans="1:12" x14ac:dyDescent="0.2">
      <c r="A61" s="149"/>
      <c r="B61" s="297">
        <v>3225</v>
      </c>
      <c r="C61" s="298"/>
      <c r="D61" s="299" t="s">
        <v>122</v>
      </c>
      <c r="E61" s="327">
        <v>11474.5</v>
      </c>
      <c r="F61" s="148">
        <f t="shared" si="7"/>
        <v>1522.9278651536265</v>
      </c>
      <c r="G61" s="295"/>
      <c r="H61" s="295">
        <v>567.20000000000005</v>
      </c>
      <c r="I61" s="211"/>
      <c r="J61" s="211"/>
    </row>
    <row r="62" spans="1:12" x14ac:dyDescent="0.2">
      <c r="A62" s="149"/>
      <c r="B62" s="297">
        <v>3227</v>
      </c>
      <c r="C62" s="298"/>
      <c r="D62" s="299" t="s">
        <v>185</v>
      </c>
      <c r="E62" s="327"/>
      <c r="F62" s="148"/>
      <c r="G62" s="295"/>
      <c r="H62" s="295">
        <v>189.85</v>
      </c>
      <c r="I62" s="211"/>
      <c r="J62" s="211"/>
    </row>
    <row r="63" spans="1:12" x14ac:dyDescent="0.2">
      <c r="A63" s="149"/>
      <c r="B63" s="297">
        <v>3231</v>
      </c>
      <c r="C63" s="298"/>
      <c r="D63" s="299" t="s">
        <v>123</v>
      </c>
      <c r="E63" s="327">
        <v>10841.36</v>
      </c>
      <c r="F63" s="148">
        <f t="shared" si="7"/>
        <v>1438.8957462339904</v>
      </c>
      <c r="G63" s="295"/>
      <c r="H63" s="295">
        <v>1327.76</v>
      </c>
      <c r="I63" s="211"/>
      <c r="J63" s="211"/>
    </row>
    <row r="64" spans="1:12" x14ac:dyDescent="0.2">
      <c r="A64" s="149"/>
      <c r="B64" s="297">
        <v>3232</v>
      </c>
      <c r="C64" s="298"/>
      <c r="D64" s="299" t="s">
        <v>176</v>
      </c>
      <c r="E64" s="327">
        <v>15665.07</v>
      </c>
      <c r="F64" s="148">
        <f t="shared" si="7"/>
        <v>2079.1120844117058</v>
      </c>
      <c r="G64" s="295"/>
      <c r="H64" s="295">
        <v>13638.94</v>
      </c>
      <c r="I64" s="211"/>
      <c r="J64" s="211"/>
    </row>
    <row r="65" spans="1:11" x14ac:dyDescent="0.2">
      <c r="A65" s="149"/>
      <c r="B65" s="297">
        <v>3233</v>
      </c>
      <c r="C65" s="298"/>
      <c r="D65" s="299" t="s">
        <v>129</v>
      </c>
      <c r="E65" s="327">
        <v>1250</v>
      </c>
      <c r="F65" s="148">
        <f t="shared" si="7"/>
        <v>165.90351051828256</v>
      </c>
      <c r="G65" s="295"/>
      <c r="H65" s="295">
        <v>337.5</v>
      </c>
      <c r="I65" s="211"/>
      <c r="J65" s="211"/>
    </row>
    <row r="66" spans="1:11" x14ac:dyDescent="0.2">
      <c r="A66" s="149"/>
      <c r="B66" s="297">
        <v>3234</v>
      </c>
      <c r="C66" s="298"/>
      <c r="D66" s="299" t="s">
        <v>114</v>
      </c>
      <c r="E66" s="327">
        <v>48794</v>
      </c>
      <c r="F66" s="148">
        <f t="shared" si="7"/>
        <v>6476.0767137832636</v>
      </c>
      <c r="G66" s="295"/>
      <c r="H66" s="295">
        <v>812.19</v>
      </c>
      <c r="I66" s="211"/>
      <c r="J66" s="211"/>
    </row>
    <row r="67" spans="1:11" x14ac:dyDescent="0.2">
      <c r="A67" s="149"/>
      <c r="B67" s="297">
        <v>3237</v>
      </c>
      <c r="C67" s="298"/>
      <c r="D67" s="299" t="s">
        <v>142</v>
      </c>
      <c r="E67" s="327">
        <v>11910.65</v>
      </c>
      <c r="F67" s="148">
        <f t="shared" si="7"/>
        <v>1580.8149180436656</v>
      </c>
      <c r="G67" s="295"/>
      <c r="H67" s="295">
        <v>5885.59</v>
      </c>
      <c r="I67" s="211"/>
      <c r="J67" s="211"/>
    </row>
    <row r="68" spans="1:11" x14ac:dyDescent="0.2">
      <c r="A68" s="149"/>
      <c r="B68" s="297">
        <v>3238</v>
      </c>
      <c r="C68" s="298"/>
      <c r="D68" s="299" t="s">
        <v>117</v>
      </c>
      <c r="E68" s="327">
        <v>13159.16</v>
      </c>
      <c r="F68" s="148">
        <f t="shared" si="7"/>
        <v>1746.5206715774104</v>
      </c>
      <c r="G68" s="295"/>
      <c r="H68" s="295">
        <v>1308.49</v>
      </c>
      <c r="I68" s="211"/>
      <c r="J68" s="211"/>
    </row>
    <row r="69" spans="1:11" x14ac:dyDescent="0.2">
      <c r="A69" s="149"/>
      <c r="B69" s="297">
        <v>3239</v>
      </c>
      <c r="C69" s="298"/>
      <c r="D69" s="299" t="s">
        <v>118</v>
      </c>
      <c r="E69" s="327">
        <v>28861.97</v>
      </c>
      <c r="F69" s="148">
        <f t="shared" si="7"/>
        <v>3830.6417147786847</v>
      </c>
      <c r="G69" s="295"/>
      <c r="H69" s="295">
        <v>901.68</v>
      </c>
      <c r="I69" s="211"/>
      <c r="J69" s="211"/>
    </row>
    <row r="70" spans="1:11" x14ac:dyDescent="0.2">
      <c r="A70" s="149"/>
      <c r="B70" s="297">
        <v>324</v>
      </c>
      <c r="C70" s="298"/>
      <c r="D70" s="299" t="s">
        <v>178</v>
      </c>
      <c r="E70" s="327">
        <v>29550.14</v>
      </c>
      <c r="F70" s="148">
        <f t="shared" si="7"/>
        <v>3921.9775698453777</v>
      </c>
      <c r="G70" s="295"/>
      <c r="H70" s="295"/>
      <c r="I70" s="211"/>
      <c r="J70" s="211"/>
    </row>
    <row r="71" spans="1:11" x14ac:dyDescent="0.2">
      <c r="A71" s="149"/>
      <c r="B71" s="297">
        <v>3292</v>
      </c>
      <c r="C71" s="298"/>
      <c r="D71" s="299" t="s">
        <v>177</v>
      </c>
      <c r="E71" s="327">
        <v>6807.63</v>
      </c>
      <c r="F71" s="148">
        <f t="shared" si="7"/>
        <v>903.52777224766078</v>
      </c>
      <c r="G71" s="295"/>
      <c r="H71" s="295">
        <v>923.52</v>
      </c>
      <c r="I71" s="211"/>
      <c r="J71" s="211"/>
    </row>
    <row r="72" spans="1:11" x14ac:dyDescent="0.2">
      <c r="A72" s="149"/>
      <c r="B72" s="297">
        <v>3293</v>
      </c>
      <c r="C72" s="298"/>
      <c r="D72" s="299" t="s">
        <v>124</v>
      </c>
      <c r="E72" s="327">
        <v>30834.94</v>
      </c>
      <c r="F72" s="148">
        <f t="shared" si="7"/>
        <v>4092.4998340964889</v>
      </c>
      <c r="G72" s="295"/>
      <c r="H72" s="295">
        <v>5322.78</v>
      </c>
      <c r="I72" s="211"/>
      <c r="J72" s="211"/>
    </row>
    <row r="73" spans="1:11" x14ac:dyDescent="0.2">
      <c r="A73" s="149"/>
      <c r="B73" s="297">
        <v>3294</v>
      </c>
      <c r="C73" s="298"/>
      <c r="D73" s="299" t="s">
        <v>125</v>
      </c>
      <c r="E73" s="327">
        <v>7510</v>
      </c>
      <c r="F73" s="148">
        <f t="shared" si="7"/>
        <v>996.74829119384162</v>
      </c>
      <c r="G73" s="295"/>
      <c r="H73" s="295">
        <v>1152.6400000000001</v>
      </c>
      <c r="I73" s="211"/>
      <c r="J73" s="211"/>
    </row>
    <row r="74" spans="1:11" x14ac:dyDescent="0.2">
      <c r="A74" s="149"/>
      <c r="B74" s="297">
        <v>3299</v>
      </c>
      <c r="C74" s="298"/>
      <c r="D74" s="299" t="s">
        <v>143</v>
      </c>
      <c r="E74" s="327">
        <v>29523.84</v>
      </c>
      <c r="F74" s="148">
        <f t="shared" si="7"/>
        <v>3918.4869599840731</v>
      </c>
      <c r="G74" s="295"/>
      <c r="H74" s="295">
        <v>3744.87</v>
      </c>
      <c r="I74" s="211"/>
      <c r="J74" s="211"/>
    </row>
    <row r="75" spans="1:11" x14ac:dyDescent="0.2">
      <c r="A75" s="149"/>
      <c r="B75" s="150">
        <v>34</v>
      </c>
      <c r="C75" s="149"/>
      <c r="D75" s="296" t="s">
        <v>56</v>
      </c>
      <c r="E75" s="326">
        <f>SUM(E76)</f>
        <v>6917.38</v>
      </c>
      <c r="F75" s="148">
        <f t="shared" si="7"/>
        <v>918.09410047116592</v>
      </c>
      <c r="G75" s="148">
        <v>664</v>
      </c>
      <c r="H75" s="148">
        <f>SUM(H76)</f>
        <v>1038.97</v>
      </c>
      <c r="I75" s="211">
        <f t="shared" ref="I75:I79" si="8">H75/F75*100</f>
        <v>113.1659597275269</v>
      </c>
      <c r="J75" s="211">
        <f t="shared" si="6"/>
        <v>156.47138554216869</v>
      </c>
    </row>
    <row r="76" spans="1:11" x14ac:dyDescent="0.2">
      <c r="A76" s="149"/>
      <c r="B76" s="297">
        <v>3431</v>
      </c>
      <c r="C76" s="298"/>
      <c r="D76" s="299" t="s">
        <v>130</v>
      </c>
      <c r="E76" s="327">
        <v>6917.38</v>
      </c>
      <c r="F76" s="148">
        <f t="shared" si="7"/>
        <v>918.09410047116592</v>
      </c>
      <c r="G76" s="295"/>
      <c r="H76" s="295">
        <v>1038.97</v>
      </c>
      <c r="I76" s="211"/>
      <c r="J76" s="211"/>
    </row>
    <row r="77" spans="1:11" x14ac:dyDescent="0.2">
      <c r="A77" s="149"/>
      <c r="B77" s="150">
        <v>42</v>
      </c>
      <c r="C77" s="149"/>
      <c r="D77" s="296" t="s">
        <v>23</v>
      </c>
      <c r="E77" s="326">
        <f>SUM(E78:E79)</f>
        <v>51106.16</v>
      </c>
      <c r="F77" s="148">
        <f t="shared" si="7"/>
        <v>6782.9530824872254</v>
      </c>
      <c r="G77" s="148">
        <v>22232</v>
      </c>
      <c r="H77" s="148"/>
      <c r="I77" s="211">
        <f t="shared" si="8"/>
        <v>0</v>
      </c>
      <c r="J77" s="211">
        <f t="shared" si="6"/>
        <v>0</v>
      </c>
      <c r="K77" t="s">
        <v>96</v>
      </c>
    </row>
    <row r="78" spans="1:11" x14ac:dyDescent="0.2">
      <c r="A78" s="149"/>
      <c r="B78" s="297">
        <v>4221</v>
      </c>
      <c r="C78" s="298"/>
      <c r="D78" s="299" t="s">
        <v>144</v>
      </c>
      <c r="E78" s="327">
        <v>13103.45</v>
      </c>
      <c r="F78" s="148">
        <f t="shared" si="7"/>
        <v>1739.1266839206316</v>
      </c>
      <c r="G78" s="295"/>
      <c r="H78" s="295"/>
      <c r="I78" s="211">
        <f t="shared" si="8"/>
        <v>0</v>
      </c>
      <c r="J78" s="211"/>
    </row>
    <row r="79" spans="1:11" x14ac:dyDescent="0.2">
      <c r="A79" s="149"/>
      <c r="B79" s="297">
        <v>4226</v>
      </c>
      <c r="C79" s="298"/>
      <c r="D79" s="299" t="s">
        <v>134</v>
      </c>
      <c r="E79" s="327">
        <v>38002.71</v>
      </c>
      <c r="F79" s="148">
        <f t="shared" si="7"/>
        <v>5043.8263985665935</v>
      </c>
      <c r="G79" s="295"/>
      <c r="H79" s="295"/>
      <c r="I79" s="211">
        <f t="shared" si="8"/>
        <v>0</v>
      </c>
      <c r="J79" s="211"/>
    </row>
    <row r="80" spans="1:11" x14ac:dyDescent="0.2">
      <c r="A80" s="71"/>
      <c r="B80" s="72"/>
      <c r="C80" s="72">
        <v>311</v>
      </c>
      <c r="D80" s="70" t="s">
        <v>48</v>
      </c>
      <c r="E80" s="323">
        <f>SUM(E81:E83)</f>
        <v>3409.8</v>
      </c>
      <c r="F80" s="73">
        <f>F81+F83</f>
        <v>452.5582321321919</v>
      </c>
      <c r="G80" s="73">
        <f>G81+G83</f>
        <v>2266</v>
      </c>
      <c r="H80" s="73">
        <f>SUM(H81)</f>
        <v>1929.58</v>
      </c>
      <c r="I80" s="212">
        <f>H80/F80*100</f>
        <v>426.3716496568714</v>
      </c>
      <c r="J80" s="368">
        <f t="shared" si="6"/>
        <v>85.153574580759042</v>
      </c>
    </row>
    <row r="81" spans="1:12" x14ac:dyDescent="0.2">
      <c r="A81" s="149"/>
      <c r="B81" s="150">
        <v>32</v>
      </c>
      <c r="C81" s="149"/>
      <c r="D81" s="151" t="s">
        <v>36</v>
      </c>
      <c r="E81" s="326"/>
      <c r="F81" s="148">
        <v>0</v>
      </c>
      <c r="G81" s="152">
        <v>2200</v>
      </c>
      <c r="H81" s="152">
        <v>1929.58</v>
      </c>
      <c r="I81" s="211" t="s">
        <v>96</v>
      </c>
      <c r="J81" s="211">
        <f t="shared" si="6"/>
        <v>87.708181818181814</v>
      </c>
      <c r="K81" t="s">
        <v>96</v>
      </c>
    </row>
    <row r="82" spans="1:12" x14ac:dyDescent="0.2">
      <c r="A82" s="149"/>
      <c r="B82" s="150">
        <v>3237</v>
      </c>
      <c r="C82" s="149"/>
      <c r="D82" s="151" t="s">
        <v>142</v>
      </c>
      <c r="E82" s="326"/>
      <c r="F82" s="148"/>
      <c r="G82" s="152"/>
      <c r="H82" s="152">
        <v>1929.58</v>
      </c>
      <c r="I82" s="211"/>
      <c r="J82" s="211"/>
    </row>
    <row r="83" spans="1:12" x14ac:dyDescent="0.2">
      <c r="A83" s="149"/>
      <c r="B83" s="150">
        <v>42</v>
      </c>
      <c r="C83" s="149"/>
      <c r="D83" s="151" t="s">
        <v>23</v>
      </c>
      <c r="E83" s="326">
        <v>3409.8</v>
      </c>
      <c r="F83" s="148">
        <f>E83/7.5345</f>
        <v>452.5582321321919</v>
      </c>
      <c r="G83" s="152">
        <v>66</v>
      </c>
      <c r="H83" s="152"/>
      <c r="I83" s="211" t="s">
        <v>96</v>
      </c>
      <c r="J83" s="211">
        <f t="shared" si="6"/>
        <v>0</v>
      </c>
      <c r="K83" t="s">
        <v>96</v>
      </c>
    </row>
    <row r="84" spans="1:12" x14ac:dyDescent="0.2">
      <c r="A84" s="71"/>
      <c r="B84" s="72"/>
      <c r="C84" s="72">
        <v>611</v>
      </c>
      <c r="D84" s="70" t="s">
        <v>52</v>
      </c>
      <c r="E84" s="323">
        <f>SUM(E85:E87)</f>
        <v>79943.960000000006</v>
      </c>
      <c r="F84" s="73">
        <f>E84/7.5345</f>
        <v>10610.386886986529</v>
      </c>
      <c r="G84" s="73">
        <f>SUM(G85:G87)</f>
        <v>13272</v>
      </c>
      <c r="H84" s="73">
        <f>SUM(H85:H87)</f>
        <v>6337.15</v>
      </c>
      <c r="I84" s="212">
        <f>H84/F84*100</f>
        <v>59.725908842894441</v>
      </c>
      <c r="J84" s="368">
        <f>H84/G84*100</f>
        <v>47.748267028330318</v>
      </c>
    </row>
    <row r="85" spans="1:12" x14ac:dyDescent="0.2">
      <c r="A85" s="149"/>
      <c r="B85" s="150">
        <v>32</v>
      </c>
      <c r="C85" s="149"/>
      <c r="D85" s="151" t="s">
        <v>36</v>
      </c>
      <c r="E85" s="326">
        <v>77.959999999999994</v>
      </c>
      <c r="F85" s="148">
        <f>E85/7.5345</f>
        <v>10.347070144004245</v>
      </c>
      <c r="G85" s="152">
        <v>0</v>
      </c>
      <c r="H85" s="152"/>
      <c r="I85" s="211">
        <f t="shared" ref="I85" si="9">H85/E85*100</f>
        <v>0</v>
      </c>
      <c r="J85" s="211" t="s">
        <v>96</v>
      </c>
    </row>
    <row r="86" spans="1:12" x14ac:dyDescent="0.2">
      <c r="A86" s="149"/>
      <c r="B86" s="150">
        <v>4226</v>
      </c>
      <c r="C86" s="149"/>
      <c r="D86" s="151" t="s">
        <v>134</v>
      </c>
      <c r="E86" s="326">
        <v>79866</v>
      </c>
      <c r="F86" s="148">
        <f>E86/7.5345</f>
        <v>10600.039816842524</v>
      </c>
      <c r="G86" s="152">
        <v>13272</v>
      </c>
      <c r="H86" s="152">
        <v>6337.15</v>
      </c>
      <c r="I86" s="211">
        <f>H86/F86*100</f>
        <v>59.784209394485764</v>
      </c>
      <c r="J86" s="211" t="s">
        <v>96</v>
      </c>
    </row>
    <row r="87" spans="1:12" x14ac:dyDescent="0.2">
      <c r="A87" s="149"/>
      <c r="B87" s="150">
        <v>45</v>
      </c>
      <c r="C87" s="149"/>
      <c r="D87" s="151" t="s">
        <v>86</v>
      </c>
      <c r="E87" s="326"/>
      <c r="F87" s="148">
        <v>0</v>
      </c>
      <c r="G87" s="152">
        <v>0</v>
      </c>
      <c r="H87" s="152"/>
      <c r="I87" s="211" t="s">
        <v>96</v>
      </c>
      <c r="J87" s="211" t="s">
        <v>96</v>
      </c>
    </row>
    <row r="88" spans="1:12" x14ac:dyDescent="0.2">
      <c r="A88" s="71"/>
      <c r="B88" s="72"/>
      <c r="C88" s="72">
        <v>11</v>
      </c>
      <c r="D88" s="70" t="s">
        <v>54</v>
      </c>
      <c r="E88" s="323"/>
      <c r="F88" s="73">
        <f>SUM(F89:F90)</f>
        <v>0</v>
      </c>
      <c r="G88" s="73">
        <f>SUM(G89:G90)</f>
        <v>3145</v>
      </c>
      <c r="H88" s="73"/>
      <c r="I88" s="212" t="s">
        <v>96</v>
      </c>
      <c r="J88" s="212">
        <f t="shared" si="6"/>
        <v>0</v>
      </c>
      <c r="L88" s="31"/>
    </row>
    <row r="89" spans="1:12" x14ac:dyDescent="0.2">
      <c r="A89" s="149"/>
      <c r="B89" s="150">
        <v>32</v>
      </c>
      <c r="C89" s="149"/>
      <c r="D89" s="151" t="s">
        <v>36</v>
      </c>
      <c r="E89" s="326"/>
      <c r="F89" s="148" t="s">
        <v>96</v>
      </c>
      <c r="G89" s="148">
        <v>2788</v>
      </c>
      <c r="H89" s="148"/>
      <c r="I89" s="211" t="s">
        <v>96</v>
      </c>
      <c r="J89" s="211">
        <f t="shared" si="6"/>
        <v>0</v>
      </c>
      <c r="L89" s="31"/>
    </row>
    <row r="90" spans="1:12" x14ac:dyDescent="0.2">
      <c r="A90" s="149"/>
      <c r="B90" s="150">
        <v>42</v>
      </c>
      <c r="C90" s="149"/>
      <c r="D90" s="151" t="s">
        <v>57</v>
      </c>
      <c r="E90" s="326"/>
      <c r="F90" s="148" t="s">
        <v>96</v>
      </c>
      <c r="G90" s="148">
        <v>357</v>
      </c>
      <c r="H90" s="148"/>
      <c r="I90" s="211" t="s">
        <v>96</v>
      </c>
      <c r="J90" s="211">
        <f t="shared" si="6"/>
        <v>0</v>
      </c>
      <c r="L90" s="31"/>
    </row>
    <row r="91" spans="1:12" x14ac:dyDescent="0.2">
      <c r="A91" s="153"/>
      <c r="B91" s="154"/>
      <c r="C91" s="155">
        <v>13</v>
      </c>
      <c r="D91" s="156" t="s">
        <v>82</v>
      </c>
      <c r="E91" s="328">
        <f>SUM(E92)</f>
        <v>463471</v>
      </c>
      <c r="F91" s="157">
        <f>E91/7.5345</f>
        <v>61513.172738735149</v>
      </c>
      <c r="G91" s="157">
        <f>G92+G103</f>
        <v>81113</v>
      </c>
      <c r="H91" s="157">
        <f>SUM(H92)</f>
        <v>81105.38</v>
      </c>
      <c r="I91" s="212">
        <f>H91/F91*100</f>
        <v>131.85042550882363</v>
      </c>
      <c r="J91" s="368">
        <f>H91/G91*100</f>
        <v>99.990605698223462</v>
      </c>
      <c r="L91" s="27"/>
    </row>
    <row r="92" spans="1:12" x14ac:dyDescent="0.2">
      <c r="A92" s="149"/>
      <c r="B92" s="150">
        <v>32</v>
      </c>
      <c r="C92" s="149"/>
      <c r="D92" s="151" t="s">
        <v>36</v>
      </c>
      <c r="E92" s="326">
        <f>SUM(E93:E102)</f>
        <v>463471</v>
      </c>
      <c r="F92" s="148">
        <f>E92/7.5345</f>
        <v>61513.172738735149</v>
      </c>
      <c r="G92" s="148">
        <v>81113</v>
      </c>
      <c r="H92" s="148">
        <f>SUM(H93:H102)</f>
        <v>81105.38</v>
      </c>
      <c r="I92" s="211">
        <f>H92/F92*100</f>
        <v>131.85042550882363</v>
      </c>
      <c r="J92" s="211">
        <f t="shared" si="6"/>
        <v>99.990605698223462</v>
      </c>
      <c r="L92" s="27"/>
    </row>
    <row r="93" spans="1:12" x14ac:dyDescent="0.2">
      <c r="A93" s="149"/>
      <c r="B93" s="297">
        <v>3212</v>
      </c>
      <c r="C93" s="298"/>
      <c r="D93" s="299" t="s">
        <v>109</v>
      </c>
      <c r="E93" s="327">
        <v>237000</v>
      </c>
      <c r="F93" s="148">
        <f t="shared" ref="F93:F103" si="10">E93/7.5345</f>
        <v>31455.305594266374</v>
      </c>
      <c r="G93" s="295"/>
      <c r="H93" s="295">
        <v>54101.38</v>
      </c>
      <c r="I93" s="211"/>
      <c r="J93" s="211"/>
      <c r="L93" s="27"/>
    </row>
    <row r="94" spans="1:12" x14ac:dyDescent="0.2">
      <c r="A94" s="149"/>
      <c r="B94" s="297">
        <v>3221</v>
      </c>
      <c r="C94" s="298"/>
      <c r="D94" s="299" t="s">
        <v>110</v>
      </c>
      <c r="E94" s="327">
        <v>50000</v>
      </c>
      <c r="F94" s="148">
        <f t="shared" si="10"/>
        <v>6636.1404207313026</v>
      </c>
      <c r="G94" s="295"/>
      <c r="H94" s="295">
        <v>5309</v>
      </c>
      <c r="I94" s="211"/>
      <c r="J94" s="211"/>
      <c r="L94" s="27"/>
    </row>
    <row r="95" spans="1:12" x14ac:dyDescent="0.2">
      <c r="A95" s="149"/>
      <c r="B95" s="297">
        <v>3223</v>
      </c>
      <c r="C95" s="298"/>
      <c r="D95" s="299" t="s">
        <v>111</v>
      </c>
      <c r="E95" s="327">
        <v>30000</v>
      </c>
      <c r="F95" s="148">
        <f t="shared" si="10"/>
        <v>3981.6842524387812</v>
      </c>
      <c r="G95" s="295"/>
      <c r="H95" s="295">
        <v>3318</v>
      </c>
      <c r="I95" s="211"/>
      <c r="J95" s="211"/>
      <c r="L95" s="27"/>
    </row>
    <row r="96" spans="1:12" x14ac:dyDescent="0.2">
      <c r="A96" s="149"/>
      <c r="B96" s="297">
        <v>3224</v>
      </c>
      <c r="C96" s="298"/>
      <c r="D96" s="299" t="s">
        <v>112</v>
      </c>
      <c r="E96" s="327">
        <v>5471</v>
      </c>
      <c r="F96" s="148">
        <f t="shared" si="10"/>
        <v>726.12648483641908</v>
      </c>
      <c r="G96" s="295"/>
      <c r="H96" s="295">
        <v>726</v>
      </c>
      <c r="I96" s="211"/>
      <c r="J96" s="211"/>
      <c r="L96" s="27"/>
    </row>
    <row r="97" spans="1:12" x14ac:dyDescent="0.2">
      <c r="A97" s="149"/>
      <c r="B97" s="297">
        <v>3232</v>
      </c>
      <c r="C97" s="298"/>
      <c r="D97" s="299" t="s">
        <v>113</v>
      </c>
      <c r="E97" s="327">
        <v>60000</v>
      </c>
      <c r="F97" s="148">
        <f t="shared" si="10"/>
        <v>7963.3685048775624</v>
      </c>
      <c r="G97" s="295"/>
      <c r="H97" s="295">
        <v>6636</v>
      </c>
      <c r="I97" s="211"/>
      <c r="J97" s="211"/>
      <c r="L97" s="27"/>
    </row>
    <row r="98" spans="1:12" x14ac:dyDescent="0.2">
      <c r="A98" s="149"/>
      <c r="B98" s="297">
        <v>3234</v>
      </c>
      <c r="C98" s="298"/>
      <c r="D98" s="299" t="s">
        <v>114</v>
      </c>
      <c r="E98" s="327">
        <v>20000</v>
      </c>
      <c r="F98" s="148">
        <f t="shared" si="10"/>
        <v>2654.4561682925209</v>
      </c>
      <c r="G98" s="295"/>
      <c r="H98" s="295">
        <v>2654</v>
      </c>
      <c r="I98" s="211"/>
      <c r="J98" s="211"/>
      <c r="L98" s="27"/>
    </row>
    <row r="99" spans="1:12" x14ac:dyDescent="0.2">
      <c r="A99" s="149"/>
      <c r="B99" s="297">
        <v>3236</v>
      </c>
      <c r="C99" s="298"/>
      <c r="D99" s="299" t="s">
        <v>115</v>
      </c>
      <c r="E99" s="327">
        <v>3000</v>
      </c>
      <c r="F99" s="148">
        <f t="shared" si="10"/>
        <v>398.16842524387812</v>
      </c>
      <c r="G99" s="295"/>
      <c r="H99" s="295">
        <v>1991</v>
      </c>
      <c r="I99" s="211"/>
      <c r="J99" s="211"/>
      <c r="L99" s="27"/>
    </row>
    <row r="100" spans="1:12" x14ac:dyDescent="0.2">
      <c r="A100" s="149"/>
      <c r="B100" s="297">
        <v>3237</v>
      </c>
      <c r="C100" s="298"/>
      <c r="D100" s="299" t="s">
        <v>142</v>
      </c>
      <c r="E100" s="327">
        <v>30000</v>
      </c>
      <c r="F100" s="148">
        <f t="shared" si="10"/>
        <v>3981.6842524387812</v>
      </c>
      <c r="G100" s="295"/>
      <c r="H100" s="295">
        <v>2654</v>
      </c>
      <c r="I100" s="211"/>
      <c r="J100" s="211"/>
      <c r="L100" s="27"/>
    </row>
    <row r="101" spans="1:12" x14ac:dyDescent="0.2">
      <c r="A101" s="149"/>
      <c r="B101" s="297">
        <v>3238</v>
      </c>
      <c r="C101" s="298"/>
      <c r="D101" s="299" t="s">
        <v>117</v>
      </c>
      <c r="E101" s="327">
        <v>10000</v>
      </c>
      <c r="F101" s="148">
        <f t="shared" si="10"/>
        <v>1327.2280841462605</v>
      </c>
      <c r="G101" s="295"/>
      <c r="H101" s="295">
        <v>1327</v>
      </c>
      <c r="I101" s="211"/>
      <c r="J101" s="211"/>
      <c r="L101" s="27"/>
    </row>
    <row r="102" spans="1:12" x14ac:dyDescent="0.2">
      <c r="A102" s="149"/>
      <c r="B102" s="297">
        <v>3239</v>
      </c>
      <c r="C102" s="298"/>
      <c r="D102" s="299" t="s">
        <v>118</v>
      </c>
      <c r="E102" s="327">
        <v>18000</v>
      </c>
      <c r="F102" s="148">
        <f t="shared" si="10"/>
        <v>2389.0105514632687</v>
      </c>
      <c r="G102" s="295"/>
      <c r="H102" s="295">
        <v>2389</v>
      </c>
      <c r="I102" s="211"/>
      <c r="J102" s="211"/>
      <c r="L102" s="27"/>
    </row>
    <row r="103" spans="1:12" x14ac:dyDescent="0.2">
      <c r="A103" s="149"/>
      <c r="B103" s="150">
        <v>34</v>
      </c>
      <c r="C103" s="149"/>
      <c r="D103" s="147" t="s">
        <v>56</v>
      </c>
      <c r="E103" s="324">
        <v>0</v>
      </c>
      <c r="F103" s="148">
        <f t="shared" si="10"/>
        <v>0</v>
      </c>
      <c r="G103" s="148">
        <v>0</v>
      </c>
      <c r="H103" s="148"/>
      <c r="I103" s="211" t="s">
        <v>96</v>
      </c>
      <c r="J103" s="211" t="s">
        <v>96</v>
      </c>
      <c r="L103" s="31"/>
    </row>
    <row r="104" spans="1:12" x14ac:dyDescent="0.2">
      <c r="A104" s="158"/>
      <c r="B104" s="159"/>
      <c r="C104" s="160">
        <v>13</v>
      </c>
      <c r="D104" s="161" t="s">
        <v>87</v>
      </c>
      <c r="E104" s="329">
        <f>SUM(E106)</f>
        <v>58575</v>
      </c>
      <c r="F104" s="369">
        <f>E104/7.5345</f>
        <v>7774.2385028867202</v>
      </c>
      <c r="G104" s="162">
        <f>SUM(G105:G106)</f>
        <v>16000</v>
      </c>
      <c r="H104" s="162">
        <f>SUM(H105:H106)</f>
        <v>16000</v>
      </c>
      <c r="I104" s="212">
        <f>H104/F104*100</f>
        <v>205.80793854033294</v>
      </c>
      <c r="J104" s="368">
        <f>H104/G104*100</f>
        <v>100</v>
      </c>
      <c r="L104" s="31"/>
    </row>
    <row r="105" spans="1:12" x14ac:dyDescent="0.2">
      <c r="A105" s="149"/>
      <c r="B105" s="150">
        <v>32</v>
      </c>
      <c r="C105" s="149"/>
      <c r="D105" s="147" t="s">
        <v>36</v>
      </c>
      <c r="E105" s="324">
        <v>0</v>
      </c>
      <c r="F105" s="148">
        <v>0</v>
      </c>
      <c r="G105" s="148">
        <v>5941.59</v>
      </c>
      <c r="H105" s="148">
        <v>5941.59</v>
      </c>
      <c r="I105" s="211" t="s">
        <v>96</v>
      </c>
      <c r="J105" s="211" t="s">
        <v>96</v>
      </c>
      <c r="L105" s="31"/>
    </row>
    <row r="106" spans="1:12" x14ac:dyDescent="0.2">
      <c r="A106" s="149"/>
      <c r="B106" s="150">
        <v>42</v>
      </c>
      <c r="C106" s="149"/>
      <c r="D106" s="147" t="s">
        <v>81</v>
      </c>
      <c r="E106" s="324">
        <v>58575</v>
      </c>
      <c r="F106" s="148">
        <f>E106/7.5345</f>
        <v>7774.2385028867202</v>
      </c>
      <c r="G106" s="148">
        <v>10058.41</v>
      </c>
      <c r="H106" s="148">
        <v>10058.41</v>
      </c>
      <c r="I106" s="211"/>
      <c r="J106" s="211"/>
      <c r="L106" s="31"/>
    </row>
    <row r="107" spans="1:12" x14ac:dyDescent="0.2">
      <c r="A107" s="163"/>
      <c r="B107" s="164"/>
      <c r="C107" s="164">
        <v>621</v>
      </c>
      <c r="D107" s="165" t="s">
        <v>79</v>
      </c>
      <c r="E107" s="330"/>
      <c r="F107" s="157">
        <v>0</v>
      </c>
      <c r="G107" s="157">
        <f>SUM(G108:G109)</f>
        <v>280576</v>
      </c>
      <c r="H107" s="157"/>
      <c r="I107" s="212" t="s">
        <v>96</v>
      </c>
      <c r="J107" s="212">
        <f t="shared" si="6"/>
        <v>0</v>
      </c>
      <c r="L107" s="31"/>
    </row>
    <row r="108" spans="1:12" x14ac:dyDescent="0.2">
      <c r="A108" s="149"/>
      <c r="B108" s="150">
        <v>42</v>
      </c>
      <c r="C108" s="149"/>
      <c r="D108" s="147" t="s">
        <v>81</v>
      </c>
      <c r="E108" s="324"/>
      <c r="F108" s="148" t="s">
        <v>96</v>
      </c>
      <c r="G108" s="148">
        <v>265</v>
      </c>
      <c r="H108" s="148"/>
      <c r="I108" s="211" t="s">
        <v>96</v>
      </c>
      <c r="J108" s="211">
        <f t="shared" si="6"/>
        <v>0</v>
      </c>
      <c r="L108" s="31"/>
    </row>
    <row r="109" spans="1:12" x14ac:dyDescent="0.2">
      <c r="A109" s="149"/>
      <c r="B109" s="150">
        <v>45</v>
      </c>
      <c r="C109" s="149"/>
      <c r="D109" s="151" t="s">
        <v>80</v>
      </c>
      <c r="E109" s="326"/>
      <c r="F109" s="148" t="s">
        <v>96</v>
      </c>
      <c r="G109" s="148">
        <v>280311</v>
      </c>
      <c r="H109" s="148"/>
      <c r="I109" s="211" t="s">
        <v>96</v>
      </c>
      <c r="J109" s="211">
        <f t="shared" si="6"/>
        <v>0</v>
      </c>
      <c r="L109" s="27"/>
    </row>
    <row r="110" spans="1:12" x14ac:dyDescent="0.2">
      <c r="A110" s="65">
        <v>3</v>
      </c>
      <c r="B110" s="66"/>
      <c r="C110" s="66"/>
      <c r="D110" s="74" t="s">
        <v>59</v>
      </c>
      <c r="E110" s="331">
        <f>SUM(E92,E85,E75,E54,E42,E47,E49)</f>
        <v>7955843.0800000001</v>
      </c>
      <c r="F110" s="331">
        <f>SUM(F92,F85,F75,F54,F42,F47,F49)</f>
        <v>1055921.8368836683</v>
      </c>
      <c r="G110" s="90">
        <f>SUM(G42,G54,G75,G81,G89,G92,G105)</f>
        <v>1183355.5900000001</v>
      </c>
      <c r="H110" s="90">
        <f>SUM(H105,H103,H92,H89,H85,H81,H75,H54,H49,H47,H42)</f>
        <v>1183854.81</v>
      </c>
      <c r="I110" s="213">
        <f>H110/F110*100</f>
        <v>112.11576166413029</v>
      </c>
      <c r="J110" s="213">
        <f>H110/G110*100</f>
        <v>100.04218681216521</v>
      </c>
    </row>
    <row r="111" spans="1:12" x14ac:dyDescent="0.2">
      <c r="A111" s="65">
        <v>4</v>
      </c>
      <c r="B111" s="66"/>
      <c r="C111" s="66"/>
      <c r="D111" s="74" t="s">
        <v>59</v>
      </c>
      <c r="E111" s="331">
        <f>SUM(E106,E86,E83,E77,E52)</f>
        <v>273233.20999999996</v>
      </c>
      <c r="F111" s="331">
        <f>SUM(F106,F86,F83,F77,F52)</f>
        <v>36264.278983343291</v>
      </c>
      <c r="G111" s="90">
        <v>326561.40999999997</v>
      </c>
      <c r="H111" s="90">
        <f>SUM(H106,H86,H79,H78,H77,H90,H52,H51)</f>
        <v>16395.559999999998</v>
      </c>
      <c r="I111" s="213">
        <f>H111/F111*100</f>
        <v>45.21132215955739</v>
      </c>
      <c r="J111" s="213">
        <f>H111/G111*100</f>
        <v>5.0206667101296505</v>
      </c>
    </row>
    <row r="112" spans="1:12" x14ac:dyDescent="0.2">
      <c r="A112" s="67"/>
      <c r="B112" s="68"/>
      <c r="C112" s="68"/>
      <c r="D112" s="75" t="s">
        <v>60</v>
      </c>
      <c r="E112" s="332">
        <f>SUM(E110,E111)</f>
        <v>8229076.29</v>
      </c>
      <c r="F112" s="78">
        <f>F110+F111</f>
        <v>1092186.1158670117</v>
      </c>
      <c r="G112" s="91">
        <f>G110+G111</f>
        <v>1509917</v>
      </c>
      <c r="H112" s="91">
        <f>SUM(H110:H111)</f>
        <v>1200250.3700000001</v>
      </c>
      <c r="I112" s="212">
        <f>H112/F112*100</f>
        <v>109.89430762422792</v>
      </c>
      <c r="J112" s="368">
        <f>H112/G112*100</f>
        <v>79.49114885122826</v>
      </c>
    </row>
    <row r="113" spans="1:10" x14ac:dyDescent="0.2">
      <c r="A113" s="37"/>
      <c r="B113" s="37"/>
      <c r="C113" s="37"/>
      <c r="D113" s="37"/>
      <c r="E113" s="37"/>
      <c r="F113" s="37"/>
      <c r="G113" s="37"/>
      <c r="H113" s="37"/>
      <c r="I113" s="37"/>
      <c r="J113" s="37"/>
    </row>
    <row r="114" spans="1:10" x14ac:dyDescent="0.2">
      <c r="A114" s="37"/>
      <c r="B114" s="37"/>
      <c r="C114" s="37"/>
      <c r="D114" s="94"/>
      <c r="E114" s="94"/>
      <c r="F114" s="37"/>
      <c r="G114" s="37"/>
      <c r="H114" s="37"/>
      <c r="I114" s="37"/>
      <c r="J114" s="37"/>
    </row>
    <row r="115" spans="1:10" x14ac:dyDescent="0.2">
      <c r="A115" s="85"/>
      <c r="B115" s="85"/>
      <c r="C115" s="85"/>
      <c r="D115" s="58"/>
      <c r="E115" s="58"/>
      <c r="F115" s="38"/>
      <c r="G115" s="38"/>
      <c r="H115" s="38"/>
      <c r="I115" s="38"/>
      <c r="J115" s="38"/>
    </row>
    <row r="116" spans="1:10" x14ac:dyDescent="0.2">
      <c r="A116" s="37"/>
      <c r="B116" s="37"/>
      <c r="C116" s="37"/>
      <c r="D116" s="38"/>
      <c r="E116" s="38"/>
      <c r="F116" s="92"/>
      <c r="G116" s="38"/>
      <c r="H116" s="38"/>
      <c r="I116" s="38"/>
      <c r="J116" s="38"/>
    </row>
    <row r="117" spans="1:10" x14ac:dyDescent="0.2">
      <c r="D117" s="30"/>
      <c r="E117" s="30"/>
      <c r="F117" s="93"/>
      <c r="G117" s="30"/>
      <c r="H117" s="30"/>
      <c r="I117" s="30"/>
      <c r="J117" s="30"/>
    </row>
    <row r="118" spans="1:10" x14ac:dyDescent="0.2">
      <c r="D118" s="38"/>
      <c r="E118" s="38"/>
      <c r="F118" s="30"/>
      <c r="G118" s="30"/>
      <c r="H118" s="30"/>
      <c r="I118" s="30"/>
      <c r="J118" s="30"/>
    </row>
    <row r="119" spans="1:10" x14ac:dyDescent="0.2">
      <c r="D119" s="30"/>
      <c r="E119" s="30"/>
      <c r="F119" s="30"/>
      <c r="G119" s="30"/>
      <c r="H119" s="30"/>
      <c r="I119" s="30"/>
      <c r="J119" s="30"/>
    </row>
    <row r="120" spans="1:10" x14ac:dyDescent="0.2">
      <c r="D120" s="30"/>
      <c r="E120" s="30"/>
      <c r="F120" s="30"/>
      <c r="G120" s="30"/>
      <c r="H120" s="30"/>
      <c r="I120" s="30"/>
      <c r="J120" s="30"/>
    </row>
    <row r="121" spans="1:10" x14ac:dyDescent="0.2">
      <c r="D121" s="30"/>
      <c r="E121" s="30"/>
      <c r="F121" s="30"/>
      <c r="G121" s="30"/>
      <c r="H121" s="30"/>
      <c r="I121" s="30"/>
      <c r="J121" s="30"/>
    </row>
    <row r="122" spans="1:10" x14ac:dyDescent="0.2">
      <c r="D122" s="30"/>
      <c r="E122" s="30"/>
      <c r="F122" s="30"/>
      <c r="G122" s="30"/>
      <c r="H122" s="30"/>
      <c r="I122" s="30"/>
      <c r="J122" s="30"/>
    </row>
    <row r="123" spans="1:10" x14ac:dyDescent="0.2">
      <c r="D123" s="30"/>
      <c r="E123" s="30"/>
      <c r="F123" s="30"/>
      <c r="G123" s="30"/>
      <c r="H123" s="30"/>
      <c r="I123" s="30"/>
      <c r="J123" s="30"/>
    </row>
    <row r="124" spans="1:10" x14ac:dyDescent="0.2">
      <c r="D124" s="30"/>
      <c r="E124" s="30"/>
      <c r="F124" s="30"/>
      <c r="G124" s="30"/>
      <c r="H124" s="30"/>
      <c r="I124" s="30"/>
      <c r="J124" s="30"/>
    </row>
    <row r="125" spans="1:10" x14ac:dyDescent="0.2">
      <c r="D125" s="30"/>
      <c r="E125" s="30"/>
      <c r="F125" s="35"/>
      <c r="G125" s="30"/>
      <c r="H125" s="30"/>
      <c r="I125" s="30"/>
      <c r="J125" s="30"/>
    </row>
    <row r="126" spans="1:10" x14ac:dyDescent="0.2">
      <c r="F126" s="30"/>
      <c r="G126" s="30"/>
      <c r="H126" s="30"/>
      <c r="I126" s="30"/>
      <c r="J126" s="30"/>
    </row>
    <row r="127" spans="1:10" x14ac:dyDescent="0.2">
      <c r="F127" s="30"/>
      <c r="G127" s="33"/>
      <c r="H127" s="33"/>
      <c r="I127" s="33"/>
      <c r="J127" s="33"/>
    </row>
    <row r="128" spans="1:10" x14ac:dyDescent="0.2">
      <c r="F128" s="35"/>
      <c r="G128" s="33"/>
      <c r="H128" s="33"/>
      <c r="I128" s="33"/>
      <c r="J128" s="33"/>
    </row>
    <row r="129" spans="6:10" x14ac:dyDescent="0.2">
      <c r="F129" s="35"/>
      <c r="G129" s="33"/>
      <c r="H129" s="33"/>
      <c r="I129" s="33"/>
      <c r="J129" s="33"/>
    </row>
    <row r="130" spans="6:10" x14ac:dyDescent="0.2">
      <c r="F130" s="30"/>
      <c r="G130" s="33"/>
      <c r="H130" s="33"/>
      <c r="I130" s="33"/>
      <c r="J130" s="33"/>
    </row>
    <row r="131" spans="6:10" x14ac:dyDescent="0.2">
      <c r="F131" s="30"/>
      <c r="G131" s="30"/>
      <c r="H131" s="30"/>
      <c r="I131" s="30"/>
      <c r="J131" s="30"/>
    </row>
    <row r="132" spans="6:10" x14ac:dyDescent="0.2">
      <c r="F132" s="30"/>
      <c r="G132" s="30"/>
      <c r="H132" s="30"/>
      <c r="I132" s="30"/>
      <c r="J132" s="30"/>
    </row>
    <row r="134" spans="6:10" x14ac:dyDescent="0.2">
      <c r="G134" s="30"/>
      <c r="H134" s="30"/>
      <c r="I134" s="30"/>
      <c r="J134" s="30"/>
    </row>
    <row r="135" spans="6:10" x14ac:dyDescent="0.2">
      <c r="G135" s="30"/>
      <c r="H135" s="30"/>
      <c r="I135" s="30"/>
      <c r="J135" s="30"/>
    </row>
    <row r="136" spans="6:10" x14ac:dyDescent="0.2">
      <c r="G136" s="30"/>
      <c r="H136" s="30"/>
      <c r="I136" s="30"/>
      <c r="J136" s="30"/>
    </row>
  </sheetData>
  <mergeCells count="6">
    <mergeCell ref="A37:G37"/>
    <mergeCell ref="A1:G1"/>
    <mergeCell ref="A2:G2"/>
    <mergeCell ref="A3:G3"/>
    <mergeCell ref="A5:G5"/>
    <mergeCell ref="A7:G7"/>
  </mergeCells>
  <pageMargins left="0.7" right="0.7" top="0.75" bottom="0.75" header="0.3" footer="0.3"/>
  <pageSetup paperSize="9" scale="4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17"/>
  <sheetViews>
    <sheetView workbookViewId="0">
      <selection activeCell="D21" sqref="D21"/>
    </sheetView>
  </sheetViews>
  <sheetFormatPr defaultRowHeight="14.25" x14ac:dyDescent="0.2"/>
  <cols>
    <col min="1" max="1" width="32.25" customWidth="1"/>
    <col min="2" max="2" width="14.25" customWidth="1"/>
    <col min="3" max="4" width="15" customWidth="1"/>
    <col min="5" max="5" width="15.75" customWidth="1"/>
    <col min="6" max="6" width="14" customWidth="1"/>
    <col min="7" max="7" width="11.625" customWidth="1"/>
  </cols>
  <sheetData>
    <row r="1" spans="1:7" ht="50.1" customHeight="1" x14ac:dyDescent="0.2">
      <c r="A1" s="380" t="s">
        <v>168</v>
      </c>
      <c r="B1" s="380"/>
      <c r="C1" s="380"/>
      <c r="D1" s="380"/>
    </row>
    <row r="2" spans="1:7" ht="18" customHeight="1" x14ac:dyDescent="0.2">
      <c r="A2" s="408" t="s">
        <v>92</v>
      </c>
      <c r="B2" s="408"/>
      <c r="C2" s="408"/>
      <c r="D2" s="408"/>
    </row>
    <row r="3" spans="1:7" ht="15.75" x14ac:dyDescent="0.2">
      <c r="A3" s="380" t="s">
        <v>33</v>
      </c>
      <c r="B3" s="380"/>
      <c r="C3" s="380"/>
      <c r="D3" s="380"/>
    </row>
    <row r="4" spans="1:7" ht="18" x14ac:dyDescent="0.2">
      <c r="A4" s="4"/>
      <c r="B4" s="4"/>
      <c r="C4" s="4"/>
      <c r="D4" s="4"/>
    </row>
    <row r="5" spans="1:7" ht="18" customHeight="1" x14ac:dyDescent="0.2">
      <c r="A5" s="380" t="s">
        <v>13</v>
      </c>
      <c r="B5" s="380"/>
      <c r="C5" s="380"/>
      <c r="D5" s="380"/>
    </row>
    <row r="6" spans="1:7" ht="18" x14ac:dyDescent="0.2">
      <c r="A6" s="4"/>
      <c r="B6" s="4"/>
      <c r="C6" s="4"/>
      <c r="D6" s="4"/>
    </row>
    <row r="7" spans="1:7" ht="15.75" customHeight="1" x14ac:dyDescent="0.2">
      <c r="A7" s="380" t="s">
        <v>24</v>
      </c>
      <c r="B7" s="380"/>
      <c r="C7" s="380"/>
      <c r="D7" s="380"/>
    </row>
    <row r="8" spans="1:7" ht="18" x14ac:dyDescent="0.2">
      <c r="A8" s="4"/>
      <c r="B8" s="4"/>
      <c r="C8" s="4"/>
      <c r="D8" s="4"/>
    </row>
    <row r="9" spans="1:7" ht="25.5" x14ac:dyDescent="0.2">
      <c r="A9" s="21" t="s">
        <v>25</v>
      </c>
      <c r="B9" s="310" t="s">
        <v>174</v>
      </c>
      <c r="C9" s="310" t="s">
        <v>175</v>
      </c>
      <c r="D9" s="311" t="s">
        <v>167</v>
      </c>
      <c r="E9" s="312" t="s">
        <v>166</v>
      </c>
      <c r="F9" s="219" t="s">
        <v>102</v>
      </c>
      <c r="G9" s="219" t="s">
        <v>102</v>
      </c>
    </row>
    <row r="10" spans="1:7" x14ac:dyDescent="0.2">
      <c r="A10" s="3">
        <v>1</v>
      </c>
      <c r="B10" s="220">
        <v>2</v>
      </c>
      <c r="C10" s="220">
        <v>3</v>
      </c>
      <c r="D10" s="3">
        <v>4</v>
      </c>
      <c r="E10" s="221">
        <v>5</v>
      </c>
      <c r="F10" s="222">
        <v>6</v>
      </c>
      <c r="G10" s="222">
        <v>7</v>
      </c>
    </row>
    <row r="11" spans="1:7" x14ac:dyDescent="0.2">
      <c r="A11" s="21"/>
      <c r="B11" s="20"/>
      <c r="C11" s="20"/>
      <c r="D11" s="21"/>
      <c r="E11" s="218"/>
      <c r="F11" s="219" t="s">
        <v>173</v>
      </c>
      <c r="G11" s="219" t="s">
        <v>103</v>
      </c>
    </row>
    <row r="12" spans="1:7" ht="15.75" customHeight="1" x14ac:dyDescent="0.2">
      <c r="A12" s="56" t="s">
        <v>26</v>
      </c>
      <c r="B12" s="230">
        <f>SUM(B14)</f>
        <v>8229076.29</v>
      </c>
      <c r="C12" s="223">
        <f>C14</f>
        <v>1092186.1158670117</v>
      </c>
      <c r="D12" s="224">
        <f>D14</f>
        <v>1509917</v>
      </c>
      <c r="E12" s="229">
        <f>SUM(E14)</f>
        <v>1200250.3700000001</v>
      </c>
      <c r="F12" s="236">
        <f>E12/C12*100</f>
        <v>109.89430762422792</v>
      </c>
      <c r="G12" s="236">
        <f>E12/D12*100</f>
        <v>79.49114885122826</v>
      </c>
    </row>
    <row r="13" spans="1:7" ht="15.75" customHeight="1" x14ac:dyDescent="0.2">
      <c r="A13" s="10" t="s">
        <v>63</v>
      </c>
      <c r="B13" s="225"/>
      <c r="C13" s="226"/>
      <c r="D13" s="227"/>
      <c r="E13" s="228"/>
      <c r="F13" s="237"/>
      <c r="G13" s="237"/>
    </row>
    <row r="14" spans="1:7" x14ac:dyDescent="0.2">
      <c r="A14" s="15" t="s">
        <v>64</v>
      </c>
      <c r="B14" s="235">
        <v>8229076.29</v>
      </c>
      <c r="C14" s="227">
        <f>B14/7.5345</f>
        <v>1092186.1158670117</v>
      </c>
      <c r="D14" s="227">
        <v>1509917</v>
      </c>
      <c r="E14" s="228">
        <v>1200250.3700000001</v>
      </c>
      <c r="F14" s="237">
        <f>E14/C14*100</f>
        <v>109.89430762422792</v>
      </c>
      <c r="G14" s="237">
        <f>E14/D14*100</f>
        <v>79.49114885122826</v>
      </c>
    </row>
    <row r="15" spans="1:7" x14ac:dyDescent="0.2">
      <c r="A15" s="14" t="s">
        <v>65</v>
      </c>
      <c r="B15" s="215"/>
      <c r="C15" s="60"/>
      <c r="D15" s="61"/>
      <c r="E15" s="217"/>
      <c r="F15" s="217"/>
      <c r="G15" s="217"/>
    </row>
    <row r="16" spans="1:7" x14ac:dyDescent="0.2">
      <c r="A16" s="10" t="s">
        <v>27</v>
      </c>
      <c r="B16" s="214"/>
      <c r="C16" s="60"/>
      <c r="D16" s="61"/>
      <c r="E16" s="217"/>
      <c r="F16" s="217"/>
      <c r="G16" s="217"/>
    </row>
    <row r="17" spans="1:7" ht="25.5" x14ac:dyDescent="0.2">
      <c r="A17" s="16" t="s">
        <v>28</v>
      </c>
      <c r="B17" s="216"/>
      <c r="C17" s="60"/>
      <c r="D17" s="61"/>
      <c r="E17" s="217"/>
      <c r="F17" s="217"/>
      <c r="G17" s="217"/>
    </row>
  </sheetData>
  <mergeCells count="5">
    <mergeCell ref="A1:D1"/>
    <mergeCell ref="A3:D3"/>
    <mergeCell ref="A5:D5"/>
    <mergeCell ref="A7:D7"/>
    <mergeCell ref="A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4"/>
  <sheetViews>
    <sheetView workbookViewId="0">
      <selection activeCell="F27" sqref="F27"/>
    </sheetView>
  </sheetViews>
  <sheetFormatPr defaultRowHeight="14.25" x14ac:dyDescent="0.2"/>
  <cols>
    <col min="1" max="1" width="7.375" customWidth="1"/>
    <col min="2" max="2" width="8.375" customWidth="1"/>
    <col min="3" max="3" width="5.375" customWidth="1"/>
    <col min="4" max="4" width="25.25" customWidth="1"/>
    <col min="5" max="5" width="14.875" customWidth="1"/>
    <col min="6" max="6" width="15.75" customWidth="1"/>
    <col min="7" max="7" width="14.375" customWidth="1"/>
    <col min="8" max="8" width="14.25" customWidth="1"/>
  </cols>
  <sheetData>
    <row r="1" spans="1:10" ht="50.1" customHeight="1" x14ac:dyDescent="0.2">
      <c r="A1" s="380" t="s">
        <v>168</v>
      </c>
      <c r="B1" s="380"/>
      <c r="C1" s="380"/>
      <c r="D1" s="380"/>
      <c r="E1" s="380"/>
      <c r="F1" s="380"/>
      <c r="G1" s="380"/>
    </row>
    <row r="2" spans="1:10" ht="18" customHeight="1" x14ac:dyDescent="0.2">
      <c r="A2" s="4"/>
      <c r="B2" s="4"/>
      <c r="C2" s="4"/>
      <c r="D2" s="4"/>
      <c r="E2" s="4"/>
      <c r="F2" s="4"/>
      <c r="G2" s="4"/>
    </row>
    <row r="3" spans="1:10" ht="15.75" x14ac:dyDescent="0.2">
      <c r="A3" s="380" t="s">
        <v>33</v>
      </c>
      <c r="B3" s="380"/>
      <c r="C3" s="380"/>
      <c r="D3" s="380"/>
      <c r="E3" s="380"/>
      <c r="F3" s="380"/>
      <c r="G3" s="380"/>
    </row>
    <row r="4" spans="1:10" ht="18" x14ac:dyDescent="0.2">
      <c r="A4" s="4"/>
      <c r="B4" s="4"/>
      <c r="C4" s="4"/>
      <c r="D4" s="4"/>
      <c r="E4" s="4"/>
      <c r="F4" s="4"/>
      <c r="G4" s="4"/>
    </row>
    <row r="5" spans="1:10" ht="18" customHeight="1" x14ac:dyDescent="0.25">
      <c r="A5" s="380" t="s">
        <v>29</v>
      </c>
      <c r="B5" s="381"/>
      <c r="C5" s="381"/>
      <c r="D5" s="381"/>
      <c r="E5" s="381"/>
      <c r="F5" s="381"/>
      <c r="G5" s="381"/>
    </row>
    <row r="6" spans="1:10" ht="18" x14ac:dyDescent="0.2">
      <c r="A6" s="4"/>
      <c r="B6" s="4"/>
      <c r="C6" s="4"/>
      <c r="D6" s="4"/>
      <c r="E6" s="4"/>
      <c r="F6" s="4"/>
      <c r="G6" s="4"/>
    </row>
    <row r="7" spans="1:10" x14ac:dyDescent="0.2">
      <c r="A7" s="21" t="s">
        <v>14</v>
      </c>
      <c r="B7" s="20" t="s">
        <v>15</v>
      </c>
      <c r="C7" s="20" t="s">
        <v>16</v>
      </c>
      <c r="D7" s="20" t="s">
        <v>46</v>
      </c>
      <c r="E7" s="313" t="s">
        <v>165</v>
      </c>
      <c r="F7" s="313" t="s">
        <v>84</v>
      </c>
      <c r="G7" s="314" t="s">
        <v>167</v>
      </c>
      <c r="H7" s="315" t="s">
        <v>166</v>
      </c>
      <c r="I7" s="269" t="s">
        <v>102</v>
      </c>
      <c r="J7" s="269" t="s">
        <v>102</v>
      </c>
    </row>
    <row r="8" spans="1:10" ht="25.5" x14ac:dyDescent="0.2">
      <c r="A8" s="79">
        <v>8</v>
      </c>
      <c r="B8" s="79"/>
      <c r="C8" s="79"/>
      <c r="D8" s="79" t="s">
        <v>30</v>
      </c>
      <c r="E8" s="263"/>
      <c r="F8" s="80"/>
      <c r="G8" s="81"/>
      <c r="H8" s="270"/>
      <c r="I8" s="270"/>
      <c r="J8" s="270"/>
    </row>
    <row r="9" spans="1:10" x14ac:dyDescent="0.2">
      <c r="A9" s="10"/>
      <c r="B9" s="13">
        <v>84</v>
      </c>
      <c r="C9" s="13"/>
      <c r="D9" s="13" t="s">
        <v>37</v>
      </c>
      <c r="E9" s="264"/>
      <c r="F9" s="8"/>
      <c r="G9" s="9"/>
      <c r="H9" s="217"/>
      <c r="I9" s="217"/>
      <c r="J9" s="217"/>
    </row>
    <row r="10" spans="1:10" ht="25.5" x14ac:dyDescent="0.2">
      <c r="A10" s="11"/>
      <c r="B10" s="11"/>
      <c r="C10" s="12">
        <v>81</v>
      </c>
      <c r="D10" s="15" t="s">
        <v>38</v>
      </c>
      <c r="E10" s="265"/>
      <c r="F10" s="8"/>
      <c r="G10" s="9"/>
      <c r="H10" s="217"/>
      <c r="I10" s="217"/>
      <c r="J10" s="217"/>
    </row>
    <row r="11" spans="1:10" ht="25.5" x14ac:dyDescent="0.2">
      <c r="A11" s="82">
        <v>5</v>
      </c>
      <c r="B11" s="82"/>
      <c r="C11" s="82"/>
      <c r="D11" s="83" t="s">
        <v>31</v>
      </c>
      <c r="E11" s="266"/>
      <c r="F11" s="80"/>
      <c r="G11" s="81"/>
      <c r="H11" s="270"/>
      <c r="I11" s="270"/>
      <c r="J11" s="270"/>
    </row>
    <row r="12" spans="1:10" ht="25.5" x14ac:dyDescent="0.2">
      <c r="A12" s="13"/>
      <c r="B12" s="13">
        <v>54</v>
      </c>
      <c r="C12" s="13"/>
      <c r="D12" s="23" t="s">
        <v>39</v>
      </c>
      <c r="E12" s="267"/>
      <c r="F12" s="8"/>
      <c r="G12" s="9"/>
      <c r="H12" s="217"/>
      <c r="I12" s="217"/>
      <c r="J12" s="217"/>
    </row>
    <row r="13" spans="1:10" x14ac:dyDescent="0.2">
      <c r="A13" s="13"/>
      <c r="B13" s="13"/>
      <c r="C13" s="12">
        <v>11</v>
      </c>
      <c r="D13" s="12" t="s">
        <v>18</v>
      </c>
      <c r="E13" s="268"/>
      <c r="F13" s="8"/>
      <c r="G13" s="9"/>
      <c r="H13" s="217"/>
      <c r="I13" s="217"/>
      <c r="J13" s="217"/>
    </row>
    <row r="14" spans="1:10" x14ac:dyDescent="0.2">
      <c r="A14" s="13"/>
      <c r="B14" s="13"/>
      <c r="C14" s="12">
        <v>31</v>
      </c>
      <c r="D14" s="12" t="s">
        <v>40</v>
      </c>
      <c r="E14" s="268"/>
      <c r="F14" s="8"/>
      <c r="G14" s="9"/>
      <c r="H14" s="217"/>
      <c r="I14" s="217"/>
      <c r="J14" s="217"/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112"/>
  <sheetViews>
    <sheetView zoomScale="68" zoomScaleNormal="68" workbookViewId="0">
      <selection activeCell="M77" sqref="M77"/>
    </sheetView>
  </sheetViews>
  <sheetFormatPr defaultRowHeight="14.25" x14ac:dyDescent="0.2"/>
  <cols>
    <col min="1" max="1" width="7.375" customWidth="1"/>
    <col min="2" max="2" width="8.375" customWidth="1"/>
    <col min="3" max="3" width="8.625" customWidth="1"/>
    <col min="4" max="4" width="29.875" customWidth="1"/>
    <col min="5" max="5" width="22.375" customWidth="1"/>
    <col min="6" max="6" width="20.625" customWidth="1"/>
    <col min="7" max="7" width="20.625" hidden="1" customWidth="1"/>
    <col min="8" max="8" width="20.625" customWidth="1"/>
    <col min="9" max="9" width="21.875" customWidth="1"/>
    <col min="10" max="10" width="19.625" customWidth="1"/>
    <col min="11" max="11" width="18.25" customWidth="1"/>
    <col min="12" max="12" width="13.25" customWidth="1"/>
  </cols>
  <sheetData>
    <row r="1" spans="1:12" ht="54.95" customHeight="1" x14ac:dyDescent="0.2">
      <c r="A1" s="380" t="s">
        <v>168</v>
      </c>
      <c r="B1" s="380"/>
      <c r="C1" s="380"/>
      <c r="D1" s="380"/>
      <c r="E1" s="380"/>
      <c r="F1" s="380"/>
      <c r="G1" s="380"/>
      <c r="H1" s="380"/>
    </row>
    <row r="2" spans="1:12" ht="18.75" x14ac:dyDescent="0.2">
      <c r="A2" s="432" t="s">
        <v>92</v>
      </c>
      <c r="B2" s="433"/>
      <c r="C2" s="433"/>
      <c r="D2" s="433"/>
      <c r="E2" s="433"/>
      <c r="F2" s="433"/>
      <c r="G2" s="433"/>
      <c r="H2" s="433"/>
      <c r="I2" s="282"/>
      <c r="J2" s="282"/>
      <c r="K2" s="283"/>
    </row>
    <row r="3" spans="1:12" ht="18" customHeight="1" x14ac:dyDescent="0.25">
      <c r="A3" s="380" t="s">
        <v>32</v>
      </c>
      <c r="B3" s="381"/>
      <c r="C3" s="381"/>
      <c r="D3" s="381"/>
      <c r="E3" s="381"/>
      <c r="F3" s="381"/>
      <c r="G3" s="381"/>
      <c r="H3" s="381"/>
    </row>
    <row r="4" spans="1:12" ht="18" x14ac:dyDescent="0.2">
      <c r="A4" s="4"/>
      <c r="B4" s="4"/>
      <c r="C4" s="4"/>
      <c r="D4" s="4"/>
      <c r="E4" s="4"/>
      <c r="F4" s="4"/>
      <c r="G4" s="4"/>
      <c r="H4" s="4"/>
    </row>
    <row r="5" spans="1:12" ht="30.75" customHeight="1" x14ac:dyDescent="0.2">
      <c r="A5" s="428" t="s">
        <v>34</v>
      </c>
      <c r="B5" s="429"/>
      <c r="C5" s="430"/>
      <c r="D5" s="20" t="s">
        <v>35</v>
      </c>
      <c r="E5" s="251" t="s">
        <v>174</v>
      </c>
      <c r="F5" s="251" t="s">
        <v>175</v>
      </c>
      <c r="G5" s="252" t="s">
        <v>167</v>
      </c>
      <c r="H5" s="253" t="s">
        <v>169</v>
      </c>
      <c r="I5" s="253" t="s">
        <v>166</v>
      </c>
      <c r="J5" s="254" t="s">
        <v>102</v>
      </c>
      <c r="K5" s="255" t="s">
        <v>102</v>
      </c>
    </row>
    <row r="6" spans="1:12" ht="31.5" x14ac:dyDescent="0.25">
      <c r="A6" s="431" t="s">
        <v>66</v>
      </c>
      <c r="B6" s="431"/>
      <c r="C6" s="431"/>
      <c r="D6" s="87" t="s">
        <v>67</v>
      </c>
      <c r="E6" s="260">
        <v>2</v>
      </c>
      <c r="F6" s="261">
        <v>3</v>
      </c>
      <c r="G6" s="261"/>
      <c r="H6" s="261">
        <v>4</v>
      </c>
      <c r="I6" s="262">
        <v>5</v>
      </c>
      <c r="J6" s="262">
        <v>6</v>
      </c>
      <c r="K6" s="262">
        <v>7</v>
      </c>
    </row>
    <row r="7" spans="1:12" ht="15.75" x14ac:dyDescent="0.25">
      <c r="A7" s="86"/>
      <c r="B7" s="86"/>
      <c r="C7" s="86"/>
      <c r="D7" s="87"/>
      <c r="E7" s="260"/>
      <c r="F7" s="261"/>
      <c r="G7" s="261"/>
      <c r="H7" s="261"/>
      <c r="I7" s="274"/>
      <c r="J7" s="262" t="s">
        <v>173</v>
      </c>
      <c r="K7" s="262" t="s">
        <v>103</v>
      </c>
    </row>
    <row r="8" spans="1:12" x14ac:dyDescent="0.2">
      <c r="A8" s="424" t="s">
        <v>68</v>
      </c>
      <c r="B8" s="424"/>
      <c r="C8" s="424"/>
      <c r="D8" s="166" t="s">
        <v>69</v>
      </c>
      <c r="E8" s="256"/>
      <c r="F8" s="257"/>
      <c r="G8" s="257"/>
      <c r="H8" s="258"/>
      <c r="I8" s="275"/>
      <c r="J8" s="259"/>
      <c r="K8" s="259"/>
    </row>
    <row r="9" spans="1:12" x14ac:dyDescent="0.2">
      <c r="A9" s="421" t="s">
        <v>77</v>
      </c>
      <c r="B9" s="421"/>
      <c r="C9" s="421"/>
      <c r="D9" s="36" t="s">
        <v>70</v>
      </c>
      <c r="E9" s="36"/>
      <c r="F9" s="60"/>
      <c r="G9" s="61"/>
      <c r="H9" s="238"/>
      <c r="I9" s="228"/>
      <c r="J9" s="217"/>
      <c r="K9" s="217"/>
    </row>
    <row r="10" spans="1:12" x14ac:dyDescent="0.2">
      <c r="A10" s="422">
        <v>3</v>
      </c>
      <c r="B10" s="422"/>
      <c r="C10" s="422"/>
      <c r="D10" s="43" t="s">
        <v>21</v>
      </c>
      <c r="E10" s="43"/>
      <c r="F10" s="62">
        <f>SUM(F11:F12)</f>
        <v>0</v>
      </c>
      <c r="G10" s="62"/>
      <c r="H10" s="239">
        <f>SUM(H11:H12)</f>
        <v>3145</v>
      </c>
      <c r="I10" s="276"/>
      <c r="J10" s="249"/>
      <c r="K10" s="250"/>
    </row>
    <row r="11" spans="1:12" x14ac:dyDescent="0.2">
      <c r="A11" s="423">
        <v>32</v>
      </c>
      <c r="B11" s="423"/>
      <c r="C11" s="423"/>
      <c r="D11" s="45" t="s">
        <v>36</v>
      </c>
      <c r="E11" s="45"/>
      <c r="F11" s="60">
        <v>0</v>
      </c>
      <c r="G11" s="60">
        <v>2788</v>
      </c>
      <c r="H11" s="240">
        <v>2788</v>
      </c>
      <c r="I11" s="228"/>
      <c r="J11" s="217"/>
      <c r="K11" s="246"/>
    </row>
    <row r="12" spans="1:12" ht="25.5" x14ac:dyDescent="0.2">
      <c r="A12" s="168"/>
      <c r="B12" s="169">
        <v>42</v>
      </c>
      <c r="C12" s="170"/>
      <c r="D12" s="45" t="s">
        <v>44</v>
      </c>
      <c r="E12" s="45"/>
      <c r="F12" s="61">
        <v>0</v>
      </c>
      <c r="G12" s="61">
        <v>357</v>
      </c>
      <c r="H12" s="238">
        <v>357</v>
      </c>
      <c r="I12" s="228"/>
      <c r="J12" s="217"/>
      <c r="K12" s="246"/>
    </row>
    <row r="13" spans="1:12" x14ac:dyDescent="0.2">
      <c r="A13" s="424" t="s">
        <v>71</v>
      </c>
      <c r="B13" s="424"/>
      <c r="C13" s="424"/>
      <c r="D13" s="167" t="s">
        <v>72</v>
      </c>
      <c r="E13" s="167"/>
      <c r="F13" s="101"/>
      <c r="G13" s="101"/>
      <c r="H13" s="241"/>
      <c r="I13" s="277"/>
      <c r="J13" s="248"/>
      <c r="K13" s="248"/>
      <c r="L13" s="27"/>
    </row>
    <row r="14" spans="1:12" ht="24.95" customHeight="1" x14ac:dyDescent="0.2">
      <c r="A14" s="425" t="s">
        <v>91</v>
      </c>
      <c r="B14" s="426"/>
      <c r="C14" s="427"/>
      <c r="D14" s="44"/>
      <c r="E14" s="44"/>
      <c r="F14" s="60"/>
      <c r="G14" s="61"/>
      <c r="H14" s="238"/>
      <c r="I14" s="228"/>
      <c r="J14" s="217"/>
      <c r="K14" s="217"/>
    </row>
    <row r="15" spans="1:12" s="37" customFormat="1" x14ac:dyDescent="0.2">
      <c r="A15" s="418">
        <v>3</v>
      </c>
      <c r="B15" s="419"/>
      <c r="C15" s="420"/>
      <c r="D15" s="43" t="s">
        <v>21</v>
      </c>
      <c r="E15" s="335">
        <f>SUM(E16)</f>
        <v>463471</v>
      </c>
      <c r="F15" s="62">
        <f>E15/7.5345</f>
        <v>61513.172738735149</v>
      </c>
      <c r="G15" s="63"/>
      <c r="H15" s="242">
        <f>H16+H27</f>
        <v>81113</v>
      </c>
      <c r="I15" s="279">
        <f>SUM(I27,I16)</f>
        <v>81105.38</v>
      </c>
      <c r="J15" s="278">
        <f>I15/F15*100</f>
        <v>131.85042550882363</v>
      </c>
      <c r="K15" s="375">
        <f>I15/H15*100</f>
        <v>99.990605698223462</v>
      </c>
    </row>
    <row r="16" spans="1:12" x14ac:dyDescent="0.2">
      <c r="A16" s="409">
        <v>32</v>
      </c>
      <c r="B16" s="410"/>
      <c r="C16" s="411"/>
      <c r="D16" s="45" t="s">
        <v>36</v>
      </c>
      <c r="E16" s="336">
        <f>SUM(E17:E26)</f>
        <v>463471</v>
      </c>
      <c r="F16" s="60">
        <f>E16/7.5345</f>
        <v>61513.172738735149</v>
      </c>
      <c r="G16" s="64"/>
      <c r="H16" s="243">
        <v>81113</v>
      </c>
      <c r="I16" s="228">
        <f>SUM(I17:I26)</f>
        <v>81105.38</v>
      </c>
      <c r="J16" s="273">
        <f>I16/F16*100</f>
        <v>131.85042550882363</v>
      </c>
      <c r="K16" s="273">
        <f>I16/H16*100</f>
        <v>99.990605698223462</v>
      </c>
    </row>
    <row r="17" spans="1:11" x14ac:dyDescent="0.2">
      <c r="A17" s="231"/>
      <c r="B17" s="232">
        <v>3212</v>
      </c>
      <c r="C17" s="233"/>
      <c r="D17" s="45" t="s">
        <v>109</v>
      </c>
      <c r="E17" s="336">
        <v>237000</v>
      </c>
      <c r="F17" s="60">
        <f t="shared" ref="F17:F26" si="0">E17/7.5345</f>
        <v>31455.305594266374</v>
      </c>
      <c r="G17" s="64"/>
      <c r="H17" s="243"/>
      <c r="I17" s="228">
        <v>54101.38</v>
      </c>
      <c r="J17" s="273"/>
      <c r="K17" s="273"/>
    </row>
    <row r="18" spans="1:11" x14ac:dyDescent="0.2">
      <c r="A18" s="231"/>
      <c r="B18" s="232">
        <v>3221</v>
      </c>
      <c r="C18" s="233"/>
      <c r="D18" s="45" t="s">
        <v>110</v>
      </c>
      <c r="E18" s="336">
        <v>50000</v>
      </c>
      <c r="F18" s="60">
        <f t="shared" si="0"/>
        <v>6636.1404207313026</v>
      </c>
      <c r="G18" s="64"/>
      <c r="H18" s="243"/>
      <c r="I18" s="228">
        <v>5309</v>
      </c>
      <c r="J18" s="273"/>
      <c r="K18" s="273"/>
    </row>
    <row r="19" spans="1:11" x14ac:dyDescent="0.2">
      <c r="A19" s="231"/>
      <c r="B19" s="232">
        <v>3223</v>
      </c>
      <c r="C19" s="233"/>
      <c r="D19" s="45" t="s">
        <v>111</v>
      </c>
      <c r="E19" s="336">
        <v>30000</v>
      </c>
      <c r="F19" s="60">
        <f t="shared" si="0"/>
        <v>3981.6842524387812</v>
      </c>
      <c r="G19" s="64"/>
      <c r="H19" s="243"/>
      <c r="I19" s="228">
        <v>3318</v>
      </c>
      <c r="J19" s="273"/>
      <c r="K19" s="273"/>
    </row>
    <row r="20" spans="1:11" x14ac:dyDescent="0.2">
      <c r="A20" s="231"/>
      <c r="B20" s="232">
        <v>3224</v>
      </c>
      <c r="C20" s="233"/>
      <c r="D20" s="45" t="s">
        <v>112</v>
      </c>
      <c r="E20" s="336">
        <v>5471</v>
      </c>
      <c r="F20" s="60">
        <f t="shared" si="0"/>
        <v>726.12648483641908</v>
      </c>
      <c r="G20" s="64"/>
      <c r="H20" s="243"/>
      <c r="I20" s="228">
        <v>726</v>
      </c>
      <c r="J20" s="273"/>
      <c r="K20" s="273"/>
    </row>
    <row r="21" spans="1:11" x14ac:dyDescent="0.2">
      <c r="A21" s="231"/>
      <c r="B21" s="232">
        <v>3232</v>
      </c>
      <c r="C21" s="233"/>
      <c r="D21" s="45" t="s">
        <v>113</v>
      </c>
      <c r="E21" s="336">
        <v>60000</v>
      </c>
      <c r="F21" s="60">
        <f t="shared" si="0"/>
        <v>7963.3685048775624</v>
      </c>
      <c r="G21" s="64"/>
      <c r="H21" s="243"/>
      <c r="I21" s="228">
        <v>6636</v>
      </c>
      <c r="J21" s="273"/>
      <c r="K21" s="273"/>
    </row>
    <row r="22" spans="1:11" x14ac:dyDescent="0.2">
      <c r="A22" s="231"/>
      <c r="B22" s="232">
        <v>3234</v>
      </c>
      <c r="C22" s="233"/>
      <c r="D22" s="45" t="s">
        <v>114</v>
      </c>
      <c r="E22" s="336">
        <v>20000</v>
      </c>
      <c r="F22" s="60">
        <f t="shared" si="0"/>
        <v>2654.4561682925209</v>
      </c>
      <c r="G22" s="64"/>
      <c r="H22" s="243"/>
      <c r="I22" s="228">
        <v>2654</v>
      </c>
      <c r="J22" s="273"/>
      <c r="K22" s="273"/>
    </row>
    <row r="23" spans="1:11" x14ac:dyDescent="0.2">
      <c r="A23" s="231"/>
      <c r="B23" s="232">
        <v>3236</v>
      </c>
      <c r="C23" s="233"/>
      <c r="D23" s="45" t="s">
        <v>115</v>
      </c>
      <c r="E23" s="336">
        <v>3000</v>
      </c>
      <c r="F23" s="60">
        <f t="shared" si="0"/>
        <v>398.16842524387812</v>
      </c>
      <c r="G23" s="64"/>
      <c r="H23" s="243"/>
      <c r="I23" s="228">
        <v>1991</v>
      </c>
      <c r="J23" s="273"/>
      <c r="K23" s="273"/>
    </row>
    <row r="24" spans="1:11" x14ac:dyDescent="0.2">
      <c r="A24" s="231"/>
      <c r="B24" s="232">
        <v>3237</v>
      </c>
      <c r="C24" s="233"/>
      <c r="D24" s="45" t="s">
        <v>116</v>
      </c>
      <c r="E24" s="336">
        <v>30000</v>
      </c>
      <c r="F24" s="60">
        <f t="shared" si="0"/>
        <v>3981.6842524387812</v>
      </c>
      <c r="G24" s="64"/>
      <c r="H24" s="243"/>
      <c r="I24" s="228">
        <v>2654</v>
      </c>
      <c r="J24" s="273"/>
      <c r="K24" s="273"/>
    </row>
    <row r="25" spans="1:11" x14ac:dyDescent="0.2">
      <c r="A25" s="231"/>
      <c r="B25" s="232">
        <v>3238</v>
      </c>
      <c r="C25" s="233"/>
      <c r="D25" s="45" t="s">
        <v>117</v>
      </c>
      <c r="E25" s="336">
        <v>10000</v>
      </c>
      <c r="F25" s="60">
        <f t="shared" si="0"/>
        <v>1327.2280841462605</v>
      </c>
      <c r="G25" s="64"/>
      <c r="H25" s="243"/>
      <c r="I25" s="228">
        <v>1327</v>
      </c>
      <c r="J25" s="273"/>
      <c r="K25" s="273"/>
    </row>
    <row r="26" spans="1:11" x14ac:dyDescent="0.2">
      <c r="A26" s="231"/>
      <c r="B26" s="232">
        <v>3239</v>
      </c>
      <c r="C26" s="233"/>
      <c r="D26" s="45" t="s">
        <v>118</v>
      </c>
      <c r="E26" s="336">
        <v>18000</v>
      </c>
      <c r="F26" s="60">
        <f t="shared" si="0"/>
        <v>2389.0105514632687</v>
      </c>
      <c r="G26" s="64"/>
      <c r="H26" s="243"/>
      <c r="I26" s="228">
        <v>2389</v>
      </c>
      <c r="J26" s="273"/>
      <c r="K26" s="273"/>
    </row>
    <row r="27" spans="1:11" x14ac:dyDescent="0.2">
      <c r="A27" s="409">
        <v>34</v>
      </c>
      <c r="B27" s="410"/>
      <c r="C27" s="411"/>
      <c r="D27" s="45" t="s">
        <v>56</v>
      </c>
      <c r="E27" s="336"/>
      <c r="F27" s="60">
        <v>0</v>
      </c>
      <c r="G27" s="64"/>
      <c r="H27" s="243">
        <v>0</v>
      </c>
      <c r="I27" s="228"/>
      <c r="J27" s="273"/>
      <c r="K27" s="273"/>
    </row>
    <row r="28" spans="1:11" ht="24.95" customHeight="1" x14ac:dyDescent="0.2">
      <c r="A28" s="412" t="s">
        <v>90</v>
      </c>
      <c r="B28" s="413"/>
      <c r="C28" s="414"/>
      <c r="D28" s="44"/>
      <c r="E28" s="337"/>
      <c r="F28" s="60"/>
      <c r="G28" s="64"/>
      <c r="H28" s="243"/>
      <c r="I28" s="228"/>
      <c r="J28" s="273"/>
      <c r="K28" s="273"/>
    </row>
    <row r="29" spans="1:11" ht="15" x14ac:dyDescent="0.25">
      <c r="A29" s="438" t="s">
        <v>128</v>
      </c>
      <c r="B29" s="439"/>
      <c r="C29" s="440"/>
      <c r="D29" s="95"/>
      <c r="E29" s="346">
        <f>SUM(E30:E33)</f>
        <v>58575</v>
      </c>
      <c r="F29" s="373">
        <f>E29/7.5345</f>
        <v>7774.2385028867202</v>
      </c>
      <c r="G29" s="96"/>
      <c r="H29" s="244">
        <f>SUM(H30:H31)</f>
        <v>16000</v>
      </c>
      <c r="I29" s="372">
        <f>SUM(I30:I32)</f>
        <v>16000</v>
      </c>
      <c r="J29" s="272">
        <f>I29/F29*100</f>
        <v>205.80793854033294</v>
      </c>
      <c r="K29" s="375">
        <f>I29/H29*100</f>
        <v>100</v>
      </c>
    </row>
    <row r="30" spans="1:11" x14ac:dyDescent="0.2">
      <c r="A30" s="409">
        <v>32</v>
      </c>
      <c r="B30" s="410"/>
      <c r="C30" s="411"/>
      <c r="D30" s="45" t="s">
        <v>36</v>
      </c>
      <c r="E30" s="336"/>
      <c r="F30" s="60">
        <v>0</v>
      </c>
      <c r="G30" s="64"/>
      <c r="H30" s="243">
        <v>5941.59</v>
      </c>
      <c r="I30" s="228">
        <v>5941.59</v>
      </c>
      <c r="J30" s="273" t="s">
        <v>96</v>
      </c>
      <c r="K30" s="273"/>
    </row>
    <row r="31" spans="1:11" x14ac:dyDescent="0.2">
      <c r="A31" s="231"/>
      <c r="B31" s="232">
        <v>42</v>
      </c>
      <c r="C31" s="233"/>
      <c r="D31" s="45" t="s">
        <v>179</v>
      </c>
      <c r="E31" s="336"/>
      <c r="F31" s="60"/>
      <c r="G31" s="64"/>
      <c r="H31" s="243">
        <v>10058.41</v>
      </c>
      <c r="I31" s="228">
        <v>10058.41</v>
      </c>
      <c r="J31" s="273" t="s">
        <v>96</v>
      </c>
      <c r="K31" s="273"/>
    </row>
    <row r="32" spans="1:11" x14ac:dyDescent="0.2">
      <c r="A32" s="231"/>
      <c r="B32" s="232">
        <v>45</v>
      </c>
      <c r="C32" s="233"/>
      <c r="D32" s="45" t="s">
        <v>180</v>
      </c>
      <c r="E32" s="336">
        <v>58575</v>
      </c>
      <c r="F32" s="60">
        <f>E32/7.58345</f>
        <v>7724.056992529785</v>
      </c>
      <c r="G32" s="64"/>
      <c r="H32" s="243"/>
      <c r="I32" s="228"/>
      <c r="J32" s="217">
        <f t="shared" ref="J32" si="1">I32/F32*100</f>
        <v>0</v>
      </c>
      <c r="K32" s="273"/>
    </row>
    <row r="33" spans="1:11" x14ac:dyDescent="0.2">
      <c r="A33" s="412" t="s">
        <v>73</v>
      </c>
      <c r="B33" s="413"/>
      <c r="C33" s="414"/>
      <c r="D33" s="374" t="s">
        <v>48</v>
      </c>
      <c r="E33" s="345"/>
      <c r="F33" s="60"/>
      <c r="G33" s="61"/>
      <c r="H33" s="238"/>
      <c r="I33" s="228"/>
      <c r="J33" s="217"/>
      <c r="K33" s="273"/>
    </row>
    <row r="34" spans="1:11" ht="15" x14ac:dyDescent="0.25">
      <c r="A34" s="418" t="s">
        <v>128</v>
      </c>
      <c r="B34" s="419"/>
      <c r="C34" s="420"/>
      <c r="D34" s="43" t="s">
        <v>21</v>
      </c>
      <c r="E34" s="335">
        <f>SUM(E35:E37)</f>
        <v>3409.8</v>
      </c>
      <c r="F34" s="62">
        <f>E34/7.5345</f>
        <v>452.5582321321919</v>
      </c>
      <c r="G34" s="63"/>
      <c r="H34" s="242">
        <f>H35+H37</f>
        <v>2266</v>
      </c>
      <c r="I34" s="271">
        <f>SUM(I35)</f>
        <v>1929.58</v>
      </c>
      <c r="J34" s="272">
        <f>I34/F34*100</f>
        <v>426.3716496568714</v>
      </c>
      <c r="K34" s="375">
        <f>I34/H34*100</f>
        <v>85.153574580759042</v>
      </c>
    </row>
    <row r="35" spans="1:11" x14ac:dyDescent="0.2">
      <c r="A35" s="409">
        <v>32</v>
      </c>
      <c r="B35" s="410"/>
      <c r="C35" s="411"/>
      <c r="D35" s="45" t="s">
        <v>36</v>
      </c>
      <c r="E35" s="336"/>
      <c r="F35" s="60">
        <v>0</v>
      </c>
      <c r="G35" s="64"/>
      <c r="H35" s="243">
        <v>2200</v>
      </c>
      <c r="I35" s="228">
        <f>SUM(I36)</f>
        <v>1929.58</v>
      </c>
      <c r="J35" s="217" t="s">
        <v>96</v>
      </c>
      <c r="K35" s="273">
        <f>I35/H35*100</f>
        <v>87.708181818181814</v>
      </c>
    </row>
    <row r="36" spans="1:11" x14ac:dyDescent="0.2">
      <c r="A36" s="231"/>
      <c r="B36" s="232">
        <v>3237</v>
      </c>
      <c r="C36" s="233"/>
      <c r="D36" s="45" t="s">
        <v>119</v>
      </c>
      <c r="E36" s="336"/>
      <c r="F36" s="60"/>
      <c r="G36" s="64"/>
      <c r="H36" s="243"/>
      <c r="I36" s="228">
        <v>1929.58</v>
      </c>
      <c r="J36" s="217" t="s">
        <v>96</v>
      </c>
      <c r="K36" s="247"/>
    </row>
    <row r="37" spans="1:11" ht="25.5" x14ac:dyDescent="0.2">
      <c r="A37" s="409">
        <v>42</v>
      </c>
      <c r="B37" s="410"/>
      <c r="C37" s="411"/>
      <c r="D37" s="45" t="s">
        <v>44</v>
      </c>
      <c r="E37" s="336">
        <v>3409.8</v>
      </c>
      <c r="F37" s="60">
        <f>E37/7.5345</f>
        <v>452.5582321321919</v>
      </c>
      <c r="G37" s="64"/>
      <c r="H37" s="243">
        <v>66</v>
      </c>
      <c r="I37" s="228"/>
      <c r="J37" s="217">
        <f t="shared" ref="J37" si="2">I37/F37*100</f>
        <v>0</v>
      </c>
      <c r="K37" s="247"/>
    </row>
    <row r="38" spans="1:11" ht="25.5" x14ac:dyDescent="0.2">
      <c r="A38" s="412" t="s">
        <v>74</v>
      </c>
      <c r="B38" s="413"/>
      <c r="C38" s="414"/>
      <c r="D38" s="374" t="s">
        <v>99</v>
      </c>
      <c r="E38" s="341"/>
      <c r="F38" s="60"/>
      <c r="G38" s="61"/>
      <c r="H38" s="238"/>
      <c r="I38" s="228"/>
      <c r="J38" s="217"/>
      <c r="K38" s="247"/>
    </row>
    <row r="39" spans="1:11" ht="15" x14ac:dyDescent="0.25">
      <c r="A39" s="418" t="s">
        <v>128</v>
      </c>
      <c r="B39" s="419"/>
      <c r="C39" s="420"/>
      <c r="D39" s="43" t="s">
        <v>21</v>
      </c>
      <c r="E39" s="335">
        <f>SUM(E40,E61,E63)</f>
        <v>559075.25</v>
      </c>
      <c r="F39" s="62">
        <f>E39/7.5345</f>
        <v>74202.037295109156</v>
      </c>
      <c r="G39" s="62"/>
      <c r="H39" s="239">
        <f>SUM(H40:H63)</f>
        <v>59726</v>
      </c>
      <c r="I39" s="271">
        <f>SUM(I40,I61)</f>
        <v>57459.520000000004</v>
      </c>
      <c r="J39" s="272">
        <f>I39/F39*100</f>
        <v>77.436580038197022</v>
      </c>
      <c r="K39" s="375">
        <f>I39/H39*100</f>
        <v>96.205203763854939</v>
      </c>
    </row>
    <row r="40" spans="1:11" x14ac:dyDescent="0.2">
      <c r="A40" s="415">
        <v>32</v>
      </c>
      <c r="B40" s="416"/>
      <c r="C40" s="417"/>
      <c r="D40" s="45" t="s">
        <v>36</v>
      </c>
      <c r="E40" s="336">
        <f>SUM(E41:E60)</f>
        <v>501051.70999999996</v>
      </c>
      <c r="F40" s="60">
        <f>E40/7.5345</f>
        <v>66500.990112150757</v>
      </c>
      <c r="G40" s="64"/>
      <c r="H40" s="243">
        <v>36830</v>
      </c>
      <c r="I40" s="228">
        <f>SUM(I41:I60)</f>
        <v>56420.55</v>
      </c>
      <c r="J40" s="273">
        <f>I40/F40*100</f>
        <v>84.84166913131584</v>
      </c>
      <c r="K40" s="273">
        <f>I40/H40*100</f>
        <v>153.19182731468914</v>
      </c>
    </row>
    <row r="41" spans="1:11" x14ac:dyDescent="0.2">
      <c r="A41" s="98"/>
      <c r="B41" s="99">
        <v>3211</v>
      </c>
      <c r="C41" s="100"/>
      <c r="D41" s="45" t="s">
        <v>120</v>
      </c>
      <c r="E41" s="336">
        <v>76568.06</v>
      </c>
      <c r="F41" s="60">
        <f t="shared" ref="F41:F65" si="3">E41/7.5345</f>
        <v>10162.327958059592</v>
      </c>
      <c r="G41" s="64"/>
      <c r="H41" s="243"/>
      <c r="I41" s="228">
        <v>12684.82</v>
      </c>
      <c r="J41" s="273"/>
      <c r="K41" s="273" t="s">
        <v>96</v>
      </c>
    </row>
    <row r="42" spans="1:11" x14ac:dyDescent="0.2">
      <c r="A42" s="98"/>
      <c r="B42" s="99">
        <v>3212</v>
      </c>
      <c r="C42" s="100"/>
      <c r="D42" s="45" t="s">
        <v>109</v>
      </c>
      <c r="E42" s="336">
        <v>106612.48</v>
      </c>
      <c r="F42" s="60">
        <f t="shared" si="3"/>
        <v>14149.90775764815</v>
      </c>
      <c r="G42" s="64"/>
      <c r="H42" s="243"/>
      <c r="I42" s="228">
        <v>1510.51</v>
      </c>
      <c r="J42" s="273"/>
      <c r="K42" s="273" t="s">
        <v>96</v>
      </c>
    </row>
    <row r="43" spans="1:11" x14ac:dyDescent="0.2">
      <c r="A43" s="98"/>
      <c r="B43" s="99">
        <v>3213</v>
      </c>
      <c r="C43" s="100"/>
      <c r="D43" s="45" t="s">
        <v>121</v>
      </c>
      <c r="E43" s="336">
        <v>3115</v>
      </c>
      <c r="F43" s="60">
        <f t="shared" si="3"/>
        <v>413.43154821156014</v>
      </c>
      <c r="G43" s="64"/>
      <c r="H43" s="243"/>
      <c r="I43" s="228">
        <v>1963</v>
      </c>
      <c r="J43" s="273"/>
      <c r="K43" s="273" t="s">
        <v>96</v>
      </c>
    </row>
    <row r="44" spans="1:11" x14ac:dyDescent="0.2">
      <c r="A44" s="98"/>
      <c r="B44" s="99">
        <v>3221</v>
      </c>
      <c r="C44" s="100"/>
      <c r="D44" s="45" t="s">
        <v>110</v>
      </c>
      <c r="E44" s="336">
        <v>39404.699999999997</v>
      </c>
      <c r="F44" s="60">
        <f t="shared" si="3"/>
        <v>5229.9024487358147</v>
      </c>
      <c r="G44" s="64"/>
      <c r="H44" s="243"/>
      <c r="I44" s="228">
        <v>552.87</v>
      </c>
      <c r="J44" s="273"/>
      <c r="K44" s="273" t="s">
        <v>96</v>
      </c>
    </row>
    <row r="45" spans="1:11" x14ac:dyDescent="0.2">
      <c r="A45" s="98"/>
      <c r="B45" s="99">
        <v>3223</v>
      </c>
      <c r="C45" s="100"/>
      <c r="D45" s="45" t="s">
        <v>111</v>
      </c>
      <c r="E45" s="336">
        <v>18632.169999999998</v>
      </c>
      <c r="F45" s="60">
        <f t="shared" si="3"/>
        <v>2472.9139292587429</v>
      </c>
      <c r="G45" s="64"/>
      <c r="H45" s="243"/>
      <c r="I45" s="228">
        <v>3409.71</v>
      </c>
      <c r="J45" s="273"/>
      <c r="K45" s="273" t="s">
        <v>96</v>
      </c>
    </row>
    <row r="46" spans="1:11" x14ac:dyDescent="0.2">
      <c r="A46" s="98"/>
      <c r="B46" s="99">
        <v>3224</v>
      </c>
      <c r="C46" s="100"/>
      <c r="D46" s="45" t="s">
        <v>112</v>
      </c>
      <c r="E46" s="336">
        <v>10536.04</v>
      </c>
      <c r="F46" s="60">
        <f t="shared" si="3"/>
        <v>1398.3728183688368</v>
      </c>
      <c r="G46" s="64"/>
      <c r="H46" s="243"/>
      <c r="I46" s="228">
        <v>186.63</v>
      </c>
      <c r="J46" s="273"/>
      <c r="K46" s="273"/>
    </row>
    <row r="47" spans="1:11" x14ac:dyDescent="0.2">
      <c r="A47" s="98"/>
      <c r="B47" s="99">
        <v>3225</v>
      </c>
      <c r="C47" s="100"/>
      <c r="D47" s="45" t="s">
        <v>122</v>
      </c>
      <c r="E47" s="336">
        <v>11474.5</v>
      </c>
      <c r="F47" s="60">
        <f t="shared" si="3"/>
        <v>1522.9278651536265</v>
      </c>
      <c r="G47" s="64"/>
      <c r="H47" s="243"/>
      <c r="I47" s="228">
        <v>567.20000000000005</v>
      </c>
      <c r="J47" s="273"/>
      <c r="K47" s="273" t="s">
        <v>96</v>
      </c>
    </row>
    <row r="48" spans="1:11" x14ac:dyDescent="0.2">
      <c r="A48" s="98"/>
      <c r="B48" s="99">
        <v>3227</v>
      </c>
      <c r="C48" s="100"/>
      <c r="D48" s="45" t="s">
        <v>185</v>
      </c>
      <c r="E48" s="336"/>
      <c r="F48" s="60"/>
      <c r="G48" s="64"/>
      <c r="H48" s="243"/>
      <c r="I48" s="228">
        <v>189.85</v>
      </c>
      <c r="J48" s="273"/>
      <c r="K48" s="273"/>
    </row>
    <row r="49" spans="1:11" x14ac:dyDescent="0.2">
      <c r="A49" s="98"/>
      <c r="B49" s="99">
        <v>3231</v>
      </c>
      <c r="C49" s="100"/>
      <c r="D49" s="45" t="s">
        <v>123</v>
      </c>
      <c r="E49" s="336">
        <v>10841.36</v>
      </c>
      <c r="F49" s="60">
        <f t="shared" si="3"/>
        <v>1438.8957462339904</v>
      </c>
      <c r="G49" s="64"/>
      <c r="H49" s="243"/>
      <c r="I49" s="228">
        <v>1327.76</v>
      </c>
      <c r="J49" s="273"/>
      <c r="K49" s="273" t="s">
        <v>96</v>
      </c>
    </row>
    <row r="50" spans="1:11" x14ac:dyDescent="0.2">
      <c r="A50" s="98"/>
      <c r="B50" s="99">
        <v>3232</v>
      </c>
      <c r="C50" s="100"/>
      <c r="D50" s="45" t="s">
        <v>113</v>
      </c>
      <c r="E50" s="336">
        <v>15665.07</v>
      </c>
      <c r="F50" s="60">
        <f t="shared" si="3"/>
        <v>2079.1120844117058</v>
      </c>
      <c r="G50" s="64"/>
      <c r="H50" s="243"/>
      <c r="I50" s="228">
        <v>13638.94</v>
      </c>
      <c r="J50" s="273"/>
      <c r="K50" s="273"/>
    </row>
    <row r="51" spans="1:11" x14ac:dyDescent="0.2">
      <c r="A51" s="98"/>
      <c r="B51" s="99">
        <v>3233</v>
      </c>
      <c r="C51" s="100"/>
      <c r="D51" s="45" t="s">
        <v>129</v>
      </c>
      <c r="E51" s="336">
        <v>1250</v>
      </c>
      <c r="F51" s="60">
        <f t="shared" si="3"/>
        <v>165.90351051828256</v>
      </c>
      <c r="G51" s="64"/>
      <c r="H51" s="243"/>
      <c r="I51" s="228">
        <v>337.5</v>
      </c>
      <c r="J51" s="273"/>
      <c r="K51" s="273" t="s">
        <v>96</v>
      </c>
    </row>
    <row r="52" spans="1:11" x14ac:dyDescent="0.2">
      <c r="A52" s="98"/>
      <c r="B52" s="99">
        <v>3234</v>
      </c>
      <c r="C52" s="100"/>
      <c r="D52" s="45" t="s">
        <v>114</v>
      </c>
      <c r="E52" s="336">
        <v>48794</v>
      </c>
      <c r="F52" s="60">
        <f t="shared" si="3"/>
        <v>6476.0767137832636</v>
      </c>
      <c r="G52" s="64"/>
      <c r="H52" s="243"/>
      <c r="I52" s="228">
        <v>812.19</v>
      </c>
      <c r="J52" s="273"/>
      <c r="K52" s="273" t="s">
        <v>96</v>
      </c>
    </row>
    <row r="53" spans="1:11" x14ac:dyDescent="0.2">
      <c r="A53" s="98"/>
      <c r="B53" s="99">
        <v>3237</v>
      </c>
      <c r="C53" s="100"/>
      <c r="D53" s="45" t="s">
        <v>119</v>
      </c>
      <c r="E53" s="336">
        <v>11910.65</v>
      </c>
      <c r="F53" s="60">
        <f t="shared" si="3"/>
        <v>1580.8149180436656</v>
      </c>
      <c r="G53" s="64"/>
      <c r="H53" s="243"/>
      <c r="I53" s="228">
        <v>5885.59</v>
      </c>
      <c r="J53" s="273"/>
      <c r="K53" s="273" t="s">
        <v>96</v>
      </c>
    </row>
    <row r="54" spans="1:11" x14ac:dyDescent="0.2">
      <c r="A54" s="98"/>
      <c r="B54" s="99">
        <v>3238</v>
      </c>
      <c r="C54" s="100"/>
      <c r="D54" s="45" t="s">
        <v>117</v>
      </c>
      <c r="E54" s="336">
        <v>13159.16</v>
      </c>
      <c r="F54" s="60">
        <f t="shared" si="3"/>
        <v>1746.5206715774104</v>
      </c>
      <c r="G54" s="64"/>
      <c r="H54" s="243"/>
      <c r="I54" s="228">
        <v>1308.49</v>
      </c>
      <c r="J54" s="273"/>
      <c r="K54" s="273" t="s">
        <v>96</v>
      </c>
    </row>
    <row r="55" spans="1:11" x14ac:dyDescent="0.2">
      <c r="A55" s="98"/>
      <c r="B55" s="99">
        <v>3239</v>
      </c>
      <c r="C55" s="100"/>
      <c r="D55" s="45" t="s">
        <v>118</v>
      </c>
      <c r="E55" s="336">
        <v>28861.97</v>
      </c>
      <c r="F55" s="60">
        <f t="shared" si="3"/>
        <v>3830.6417147786847</v>
      </c>
      <c r="G55" s="64"/>
      <c r="H55" s="243"/>
      <c r="I55" s="228">
        <v>901.68</v>
      </c>
      <c r="J55" s="273"/>
      <c r="K55" s="273" t="s">
        <v>96</v>
      </c>
    </row>
    <row r="56" spans="1:11" x14ac:dyDescent="0.2">
      <c r="A56" s="98"/>
      <c r="B56" s="99">
        <v>324</v>
      </c>
      <c r="C56" s="100"/>
      <c r="D56" s="45" t="s">
        <v>181</v>
      </c>
      <c r="E56" s="336">
        <v>29550.14</v>
      </c>
      <c r="F56" s="60">
        <f t="shared" si="3"/>
        <v>3921.9775698453777</v>
      </c>
      <c r="G56" s="64"/>
      <c r="H56" s="243"/>
      <c r="I56" s="228"/>
      <c r="J56" s="273"/>
      <c r="K56" s="273"/>
    </row>
    <row r="57" spans="1:11" x14ac:dyDescent="0.2">
      <c r="A57" s="98"/>
      <c r="B57" s="99">
        <v>3292</v>
      </c>
      <c r="C57" s="100"/>
      <c r="D57" s="45" t="s">
        <v>177</v>
      </c>
      <c r="E57" s="336">
        <v>6807.63</v>
      </c>
      <c r="F57" s="60">
        <f t="shared" si="3"/>
        <v>903.52777224766078</v>
      </c>
      <c r="G57" s="64"/>
      <c r="H57" s="243"/>
      <c r="I57" s="228">
        <v>923.52</v>
      </c>
      <c r="J57" s="273"/>
      <c r="K57" s="273"/>
    </row>
    <row r="58" spans="1:11" x14ac:dyDescent="0.2">
      <c r="A58" s="98"/>
      <c r="B58" s="99">
        <v>3293</v>
      </c>
      <c r="C58" s="100"/>
      <c r="D58" s="45" t="s">
        <v>124</v>
      </c>
      <c r="E58" s="336">
        <v>30834.94</v>
      </c>
      <c r="F58" s="60">
        <f t="shared" si="3"/>
        <v>4092.4998340964889</v>
      </c>
      <c r="G58" s="64"/>
      <c r="H58" s="243"/>
      <c r="I58" s="228">
        <v>5322.78</v>
      </c>
      <c r="J58" s="273"/>
      <c r="K58" s="273" t="s">
        <v>96</v>
      </c>
    </row>
    <row r="59" spans="1:11" x14ac:dyDescent="0.2">
      <c r="A59" s="98"/>
      <c r="B59" s="99">
        <v>3294</v>
      </c>
      <c r="C59" s="100"/>
      <c r="D59" s="45" t="s">
        <v>125</v>
      </c>
      <c r="E59" s="336">
        <v>7510</v>
      </c>
      <c r="F59" s="60">
        <f t="shared" si="3"/>
        <v>996.74829119384162</v>
      </c>
      <c r="G59" s="64"/>
      <c r="H59" s="243"/>
      <c r="I59" s="228">
        <v>1152.6400000000001</v>
      </c>
      <c r="J59" s="273"/>
      <c r="K59" s="273" t="s">
        <v>96</v>
      </c>
    </row>
    <row r="60" spans="1:11" x14ac:dyDescent="0.2">
      <c r="A60" s="98"/>
      <c r="B60" s="99">
        <v>3299</v>
      </c>
      <c r="C60" s="100"/>
      <c r="D60" s="45" t="s">
        <v>126</v>
      </c>
      <c r="E60" s="336">
        <v>29523.84</v>
      </c>
      <c r="F60" s="60">
        <f t="shared" si="3"/>
        <v>3918.4869599840731</v>
      </c>
      <c r="G60" s="64"/>
      <c r="H60" s="243"/>
      <c r="I60" s="228">
        <v>3744.87</v>
      </c>
      <c r="J60" s="273"/>
      <c r="K60" s="273" t="s">
        <v>96</v>
      </c>
    </row>
    <row r="61" spans="1:11" x14ac:dyDescent="0.2">
      <c r="A61" s="98"/>
      <c r="B61" s="99">
        <v>34</v>
      </c>
      <c r="C61" s="100"/>
      <c r="D61" s="45" t="s">
        <v>56</v>
      </c>
      <c r="E61" s="336">
        <f>SUM(E62)</f>
        <v>6917.38</v>
      </c>
      <c r="F61" s="60">
        <f t="shared" si="3"/>
        <v>918.09410047116592</v>
      </c>
      <c r="G61" s="64"/>
      <c r="H61" s="243">
        <v>664</v>
      </c>
      <c r="I61" s="228">
        <f>SUM(I62)</f>
        <v>1038.97</v>
      </c>
      <c r="J61" s="273">
        <f t="shared" ref="J61:J65" si="4">I61/F61*100</f>
        <v>113.1659597275269</v>
      </c>
      <c r="K61" s="273">
        <f>I61/H61*100</f>
        <v>156.47138554216869</v>
      </c>
    </row>
    <row r="62" spans="1:11" x14ac:dyDescent="0.2">
      <c r="A62" s="98"/>
      <c r="B62" s="99">
        <v>3431</v>
      </c>
      <c r="C62" s="100"/>
      <c r="D62" s="45" t="s">
        <v>130</v>
      </c>
      <c r="E62" s="342">
        <v>6917.38</v>
      </c>
      <c r="F62" s="60">
        <f t="shared" si="3"/>
        <v>918.09410047116592</v>
      </c>
      <c r="G62" s="64"/>
      <c r="H62" s="243"/>
      <c r="I62" s="228">
        <v>1038.97</v>
      </c>
      <c r="J62" s="273"/>
      <c r="K62" s="273" t="s">
        <v>96</v>
      </c>
    </row>
    <row r="63" spans="1:11" ht="25.5" x14ac:dyDescent="0.2">
      <c r="A63" s="98"/>
      <c r="B63" s="99">
        <v>42</v>
      </c>
      <c r="C63" s="100"/>
      <c r="D63" s="45" t="s">
        <v>44</v>
      </c>
      <c r="E63" s="336">
        <f>SUM(E64:E65)</f>
        <v>51106.16</v>
      </c>
      <c r="F63" s="60">
        <f t="shared" si="3"/>
        <v>6782.9530824872254</v>
      </c>
      <c r="G63" s="64"/>
      <c r="H63" s="243">
        <v>22232</v>
      </c>
      <c r="I63" s="228"/>
      <c r="J63" s="273">
        <f t="shared" si="4"/>
        <v>0</v>
      </c>
      <c r="K63" s="273">
        <f t="shared" ref="K63" si="5">I63/H63*100</f>
        <v>0</v>
      </c>
    </row>
    <row r="64" spans="1:11" x14ac:dyDescent="0.2">
      <c r="A64" s="98"/>
      <c r="B64" s="99">
        <v>4221</v>
      </c>
      <c r="C64" s="100"/>
      <c r="D64" s="45" t="s">
        <v>127</v>
      </c>
      <c r="E64" s="336">
        <v>13103.45</v>
      </c>
      <c r="F64" s="60">
        <f t="shared" si="3"/>
        <v>1739.1266839206316</v>
      </c>
      <c r="G64" s="64"/>
      <c r="H64" s="243"/>
      <c r="I64" s="228"/>
      <c r="J64" s="273">
        <f t="shared" si="4"/>
        <v>0</v>
      </c>
      <c r="K64" s="273" t="s">
        <v>96</v>
      </c>
    </row>
    <row r="65" spans="1:11" x14ac:dyDescent="0.2">
      <c r="A65" s="98"/>
      <c r="B65" s="99">
        <v>4226</v>
      </c>
      <c r="C65" s="100"/>
      <c r="D65" s="45" t="s">
        <v>134</v>
      </c>
      <c r="E65" s="336">
        <v>38002.71</v>
      </c>
      <c r="F65" s="60">
        <f t="shared" si="3"/>
        <v>5043.8263985665935</v>
      </c>
      <c r="G65" s="64"/>
      <c r="H65" s="243"/>
      <c r="I65" s="228"/>
      <c r="J65" s="273">
        <f t="shared" si="4"/>
        <v>0</v>
      </c>
      <c r="K65" s="273" t="s">
        <v>96</v>
      </c>
    </row>
    <row r="66" spans="1:11" x14ac:dyDescent="0.2">
      <c r="A66" s="412" t="s">
        <v>75</v>
      </c>
      <c r="B66" s="413"/>
      <c r="C66" s="414"/>
      <c r="D66" s="374" t="s">
        <v>100</v>
      </c>
      <c r="E66" s="341"/>
      <c r="F66" s="60"/>
      <c r="G66" s="61"/>
      <c r="H66" s="238"/>
      <c r="I66" s="228"/>
      <c r="J66" s="273" t="s">
        <v>96</v>
      </c>
      <c r="K66" s="273" t="s">
        <v>96</v>
      </c>
    </row>
    <row r="67" spans="1:11" ht="15" x14ac:dyDescent="0.25">
      <c r="A67" s="418" t="s">
        <v>128</v>
      </c>
      <c r="B67" s="419"/>
      <c r="C67" s="420"/>
      <c r="D67" s="43" t="s">
        <v>21</v>
      </c>
      <c r="E67" s="335">
        <f>SUM(E68,E73,E75,E77,E78)</f>
        <v>7064601.2800000003</v>
      </c>
      <c r="F67" s="62">
        <f>E67/7.5345</f>
        <v>937633.72221116198</v>
      </c>
      <c r="G67" s="63"/>
      <c r="H67" s="242">
        <f>SUM(H68:H77)</f>
        <v>1053819</v>
      </c>
      <c r="I67" s="271">
        <f>SUM(I68,I73,I76,I77,I78)</f>
        <v>1037418.74</v>
      </c>
      <c r="J67" s="272">
        <f>I67/F67*100</f>
        <v>110.64221725659795</v>
      </c>
      <c r="K67" s="375">
        <f>I67/H67*100</f>
        <v>98.443730849415317</v>
      </c>
    </row>
    <row r="68" spans="1:11" x14ac:dyDescent="0.2">
      <c r="A68" s="409">
        <v>31</v>
      </c>
      <c r="B68" s="410"/>
      <c r="C68" s="411"/>
      <c r="D68" s="45" t="s">
        <v>22</v>
      </c>
      <c r="E68" s="336">
        <f>SUM(E69:E72)</f>
        <v>6913823.8900000006</v>
      </c>
      <c r="F68" s="60">
        <f>E68/7.5345</f>
        <v>917622.12356493471</v>
      </c>
      <c r="G68" s="64"/>
      <c r="H68" s="243">
        <v>1053819</v>
      </c>
      <c r="I68" s="228">
        <f>SUM(I69:I71)</f>
        <v>1037047.74</v>
      </c>
      <c r="J68" s="273">
        <f>I68/F68*100</f>
        <v>113.01468364462491</v>
      </c>
      <c r="K68" s="273">
        <f>I68/H68*100</f>
        <v>98.408525562738944</v>
      </c>
    </row>
    <row r="69" spans="1:11" x14ac:dyDescent="0.2">
      <c r="A69" s="231"/>
      <c r="B69" s="232">
        <v>3111</v>
      </c>
      <c r="C69" s="233"/>
      <c r="D69" s="45" t="s">
        <v>105</v>
      </c>
      <c r="E69" s="336">
        <v>5834836.1100000003</v>
      </c>
      <c r="F69" s="60">
        <f t="shared" ref="F69:F80" si="6">E69/7.5345</f>
        <v>774415.83515827195</v>
      </c>
      <c r="G69" s="64"/>
      <c r="H69" s="243"/>
      <c r="I69" s="228">
        <v>868525.37</v>
      </c>
      <c r="J69" s="273"/>
      <c r="K69" s="273" t="s">
        <v>96</v>
      </c>
    </row>
    <row r="70" spans="1:11" x14ac:dyDescent="0.2">
      <c r="A70" s="231"/>
      <c r="B70" s="232">
        <v>312</v>
      </c>
      <c r="C70" s="233"/>
      <c r="D70" s="45" t="s">
        <v>106</v>
      </c>
      <c r="E70" s="336">
        <v>225690.08</v>
      </c>
      <c r="F70" s="60">
        <f t="shared" si="6"/>
        <v>29954.221248921625</v>
      </c>
      <c r="G70" s="64"/>
      <c r="H70" s="243"/>
      <c r="I70" s="228">
        <v>35013.56</v>
      </c>
      <c r="J70" s="273"/>
      <c r="K70" s="217"/>
    </row>
    <row r="71" spans="1:11" x14ac:dyDescent="0.2">
      <c r="A71" s="231"/>
      <c r="B71" s="232">
        <v>3132</v>
      </c>
      <c r="C71" s="233"/>
      <c r="D71" s="45" t="s">
        <v>107</v>
      </c>
      <c r="E71" s="336">
        <v>850920.62</v>
      </c>
      <c r="F71" s="60">
        <f t="shared" si="6"/>
        <v>112936.57442431481</v>
      </c>
      <c r="G71" s="64"/>
      <c r="H71" s="243"/>
      <c r="I71" s="228">
        <v>133508.81</v>
      </c>
      <c r="J71" s="273"/>
      <c r="K71" s="273" t="s">
        <v>96</v>
      </c>
    </row>
    <row r="72" spans="1:11" x14ac:dyDescent="0.2">
      <c r="A72" s="231"/>
      <c r="B72" s="232">
        <v>3133</v>
      </c>
      <c r="C72" s="233"/>
      <c r="D72" s="45" t="s">
        <v>108</v>
      </c>
      <c r="E72" s="336">
        <v>2377.08</v>
      </c>
      <c r="F72" s="60">
        <f t="shared" si="6"/>
        <v>315.49273342623928</v>
      </c>
      <c r="G72" s="64"/>
      <c r="H72" s="243"/>
      <c r="I72" s="228"/>
      <c r="J72" s="273"/>
      <c r="K72" s="273" t="s">
        <v>96</v>
      </c>
    </row>
    <row r="73" spans="1:11" x14ac:dyDescent="0.2">
      <c r="A73" s="231"/>
      <c r="B73" s="232">
        <v>32</v>
      </c>
      <c r="C73" s="233"/>
      <c r="D73" s="45" t="s">
        <v>36</v>
      </c>
      <c r="E73" s="336">
        <f>SUM(E74)</f>
        <v>60875</v>
      </c>
      <c r="F73" s="60">
        <f t="shared" si="6"/>
        <v>8079.5009622403604</v>
      </c>
      <c r="G73" s="64"/>
      <c r="H73" s="243"/>
      <c r="I73" s="228">
        <v>371</v>
      </c>
      <c r="J73" s="273">
        <f t="shared" ref="J73" si="7">I73/F73*100</f>
        <v>4.5918677618069816</v>
      </c>
      <c r="K73" s="273"/>
    </row>
    <row r="74" spans="1:11" x14ac:dyDescent="0.2">
      <c r="A74" s="231"/>
      <c r="B74" s="232">
        <v>3296</v>
      </c>
      <c r="C74" s="233"/>
      <c r="D74" s="45" t="s">
        <v>131</v>
      </c>
      <c r="E74" s="336">
        <v>60875</v>
      </c>
      <c r="F74" s="60">
        <f t="shared" si="6"/>
        <v>8079.5009622403604</v>
      </c>
      <c r="G74" s="64"/>
      <c r="H74" s="243"/>
      <c r="I74" s="228"/>
      <c r="J74" s="273"/>
      <c r="K74" s="273"/>
    </row>
    <row r="75" spans="1:11" x14ac:dyDescent="0.2">
      <c r="A75" s="231"/>
      <c r="B75" s="232">
        <v>34</v>
      </c>
      <c r="C75" s="233"/>
      <c r="D75" s="45" t="s">
        <v>56</v>
      </c>
      <c r="E75" s="336">
        <f>SUM(E76)</f>
        <v>9626.14</v>
      </c>
      <c r="F75" s="60">
        <f t="shared" si="6"/>
        <v>1277.6083349923683</v>
      </c>
      <c r="G75" s="64"/>
      <c r="H75" s="243"/>
      <c r="I75" s="228"/>
      <c r="J75" s="273"/>
      <c r="K75" s="273"/>
    </row>
    <row r="76" spans="1:11" x14ac:dyDescent="0.2">
      <c r="A76" s="231"/>
      <c r="B76" s="232">
        <v>343</v>
      </c>
      <c r="C76" s="233"/>
      <c r="D76" s="45" t="s">
        <v>132</v>
      </c>
      <c r="E76" s="336">
        <v>9626.14</v>
      </c>
      <c r="F76" s="60">
        <f t="shared" si="6"/>
        <v>1277.6083349923683</v>
      </c>
      <c r="G76" s="64"/>
      <c r="H76" s="243"/>
      <c r="I76" s="228"/>
      <c r="J76" s="273"/>
      <c r="K76" s="273"/>
    </row>
    <row r="77" spans="1:11" ht="25.5" x14ac:dyDescent="0.2">
      <c r="A77" s="409">
        <v>42</v>
      </c>
      <c r="B77" s="410"/>
      <c r="C77" s="411"/>
      <c r="D77" s="45" t="s">
        <v>44</v>
      </c>
      <c r="E77" s="336"/>
      <c r="F77" s="60">
        <f t="shared" si="6"/>
        <v>0</v>
      </c>
      <c r="G77" s="64"/>
      <c r="H77" s="243">
        <v>0</v>
      </c>
      <c r="I77" s="228"/>
      <c r="J77" s="273" t="s">
        <v>96</v>
      </c>
      <c r="K77" s="273"/>
    </row>
    <row r="78" spans="1:11" x14ac:dyDescent="0.2">
      <c r="A78" s="231"/>
      <c r="B78" s="232">
        <v>45</v>
      </c>
      <c r="C78" s="233"/>
      <c r="D78" s="45" t="s">
        <v>133</v>
      </c>
      <c r="E78" s="336">
        <f>SUM(E79)</f>
        <v>80276.25</v>
      </c>
      <c r="F78" s="60">
        <f t="shared" si="6"/>
        <v>10654.489348994624</v>
      </c>
      <c r="G78" s="64"/>
      <c r="H78" s="243"/>
      <c r="I78" s="228"/>
      <c r="J78" s="273">
        <f t="shared" ref="J78:J79" si="8">I78/F78*100</f>
        <v>0</v>
      </c>
      <c r="K78" s="273"/>
    </row>
    <row r="79" spans="1:11" ht="25.5" x14ac:dyDescent="0.2">
      <c r="A79" s="231"/>
      <c r="B79" s="232">
        <v>4511</v>
      </c>
      <c r="C79" s="233"/>
      <c r="D79" s="45" t="s">
        <v>58</v>
      </c>
      <c r="E79" s="336">
        <v>80276.25</v>
      </c>
      <c r="F79" s="60">
        <f t="shared" si="6"/>
        <v>10654.489348994624</v>
      </c>
      <c r="G79" s="64"/>
      <c r="H79" s="243"/>
      <c r="I79" s="228"/>
      <c r="J79" s="273">
        <f t="shared" si="8"/>
        <v>0</v>
      </c>
      <c r="K79" s="273"/>
    </row>
    <row r="80" spans="1:11" x14ac:dyDescent="0.2">
      <c r="A80" s="412" t="s">
        <v>76</v>
      </c>
      <c r="B80" s="413"/>
      <c r="C80" s="414"/>
      <c r="D80" s="374" t="s">
        <v>101</v>
      </c>
      <c r="E80" s="343"/>
      <c r="F80" s="60">
        <f t="shared" si="6"/>
        <v>0</v>
      </c>
      <c r="G80" s="61"/>
      <c r="H80" s="238"/>
      <c r="I80" s="228"/>
      <c r="J80" s="273" t="s">
        <v>96</v>
      </c>
      <c r="K80" s="273"/>
    </row>
    <row r="81" spans="1:11" x14ac:dyDescent="0.2">
      <c r="A81" s="435" t="s">
        <v>128</v>
      </c>
      <c r="B81" s="436"/>
      <c r="C81" s="437"/>
      <c r="D81" s="43" t="s">
        <v>182</v>
      </c>
      <c r="E81" s="335">
        <f>SUM(E82:E84)</f>
        <v>79943.960000000006</v>
      </c>
      <c r="F81" s="62">
        <f>E81/7.5345</f>
        <v>10610.386886986529</v>
      </c>
      <c r="G81" s="63"/>
      <c r="H81" s="242">
        <f>SUM(H82:H84)</f>
        <v>13272</v>
      </c>
      <c r="I81" s="249">
        <f>SUM(I82:I84)</f>
        <v>6337.15</v>
      </c>
      <c r="J81" s="272">
        <f>I81/F81*100</f>
        <v>59.725908842894441</v>
      </c>
      <c r="K81" s="375">
        <f>I81/H81*100</f>
        <v>47.748267028330318</v>
      </c>
    </row>
    <row r="82" spans="1:11" x14ac:dyDescent="0.2">
      <c r="A82" s="409">
        <v>32</v>
      </c>
      <c r="B82" s="410"/>
      <c r="C82" s="411"/>
      <c r="D82" s="45" t="s">
        <v>36</v>
      </c>
      <c r="E82" s="336">
        <v>77.959999999999994</v>
      </c>
      <c r="F82" s="60">
        <f>E82/7.5345</f>
        <v>10.347070144004245</v>
      </c>
      <c r="G82" s="64"/>
      <c r="H82" s="243">
        <v>13272</v>
      </c>
      <c r="I82" s="217"/>
      <c r="J82" s="273">
        <f>I82/F82*100</f>
        <v>0</v>
      </c>
      <c r="K82" s="273"/>
    </row>
    <row r="83" spans="1:11" x14ac:dyDescent="0.2">
      <c r="A83" s="231"/>
      <c r="B83" s="232">
        <v>4226</v>
      </c>
      <c r="C83" s="233"/>
      <c r="D83" s="45" t="s">
        <v>134</v>
      </c>
      <c r="E83" s="336">
        <v>79866</v>
      </c>
      <c r="F83" s="60">
        <f t="shared" ref="F83:F84" si="9">E83/7.5345</f>
        <v>10600.039816842524</v>
      </c>
      <c r="G83" s="64"/>
      <c r="H83" s="243"/>
      <c r="I83" s="217">
        <v>6337.15</v>
      </c>
      <c r="J83" s="273">
        <f t="shared" ref="J83" si="10">I83/F83*100</f>
        <v>59.784209394485764</v>
      </c>
      <c r="K83" s="273"/>
    </row>
    <row r="84" spans="1:11" ht="25.5" x14ac:dyDescent="0.2">
      <c r="A84" s="409">
        <v>45</v>
      </c>
      <c r="B84" s="410"/>
      <c r="C84" s="411"/>
      <c r="D84" s="45" t="s">
        <v>58</v>
      </c>
      <c r="E84" s="336"/>
      <c r="F84" s="60">
        <f t="shared" si="9"/>
        <v>0</v>
      </c>
      <c r="G84" s="64"/>
      <c r="H84" s="243">
        <v>0</v>
      </c>
      <c r="I84" s="217"/>
      <c r="J84" s="273" t="s">
        <v>96</v>
      </c>
      <c r="K84" s="273"/>
    </row>
    <row r="85" spans="1:11" ht="15" customHeight="1" x14ac:dyDescent="0.2">
      <c r="A85" s="425" t="s">
        <v>78</v>
      </c>
      <c r="B85" s="426"/>
      <c r="C85" s="427"/>
      <c r="D85" s="374" t="s">
        <v>79</v>
      </c>
      <c r="E85" s="339"/>
      <c r="F85" s="60"/>
      <c r="G85" s="61"/>
      <c r="H85" s="238"/>
      <c r="I85" s="217"/>
      <c r="J85" s="273"/>
      <c r="K85" s="273"/>
    </row>
    <row r="86" spans="1:11" ht="15" customHeight="1" x14ac:dyDescent="0.2">
      <c r="A86" s="418">
        <v>4</v>
      </c>
      <c r="B86" s="419"/>
      <c r="C86" s="420"/>
      <c r="D86" s="43" t="s">
        <v>21</v>
      </c>
      <c r="E86" s="340"/>
      <c r="F86" s="62">
        <f>SUM(F87:F88)</f>
        <v>0</v>
      </c>
      <c r="G86" s="63"/>
      <c r="H86" s="242">
        <f>SUM(H87:H88)</f>
        <v>280576</v>
      </c>
      <c r="I86" s="249"/>
      <c r="J86" s="249" t="s">
        <v>96</v>
      </c>
      <c r="K86" s="249"/>
    </row>
    <row r="87" spans="1:11" ht="24.95" customHeight="1" x14ac:dyDescent="0.2">
      <c r="A87" s="409">
        <v>42</v>
      </c>
      <c r="B87" s="410"/>
      <c r="C87" s="411"/>
      <c r="D87" s="45" t="s">
        <v>44</v>
      </c>
      <c r="E87" s="338"/>
      <c r="F87" s="60">
        <v>0</v>
      </c>
      <c r="G87" s="61"/>
      <c r="H87" s="238">
        <v>265</v>
      </c>
      <c r="I87" s="217"/>
      <c r="J87" s="217" t="s">
        <v>96</v>
      </c>
      <c r="K87" s="217"/>
    </row>
    <row r="88" spans="1:11" ht="24.95" customHeight="1" x14ac:dyDescent="0.2">
      <c r="A88" s="409">
        <v>45</v>
      </c>
      <c r="B88" s="410"/>
      <c r="C88" s="411"/>
      <c r="D88" s="45" t="s">
        <v>58</v>
      </c>
      <c r="E88" s="338"/>
      <c r="F88" s="60">
        <v>0</v>
      </c>
      <c r="G88" s="64"/>
      <c r="H88" s="243">
        <v>280311</v>
      </c>
      <c r="I88" s="217"/>
      <c r="J88" s="217" t="s">
        <v>96</v>
      </c>
      <c r="K88" s="217"/>
    </row>
    <row r="89" spans="1:11" ht="30" customHeight="1" x14ac:dyDescent="0.25">
      <c r="A89" s="434"/>
      <c r="B89" s="434"/>
      <c r="C89" s="434"/>
      <c r="D89" s="88" t="s">
        <v>59</v>
      </c>
      <c r="E89" s="344">
        <f>SUM(E81,E67,E39,E34,E29,E15)</f>
        <v>8229076.29</v>
      </c>
      <c r="F89" s="89">
        <f>SUM(F86,F81,F67,F39,F34,F29,F15)</f>
        <v>1092186.1158670117</v>
      </c>
      <c r="G89" s="89"/>
      <c r="H89" s="245">
        <f>SUM(H10,H15,H34,H39,H67,H81,H86,H29)</f>
        <v>1509917</v>
      </c>
      <c r="I89" s="280">
        <f>SUM(I81,I67,I39,I34,I29,I15,I10)</f>
        <v>1200250.3700000001</v>
      </c>
      <c r="J89" s="281">
        <f>I89/F89*100</f>
        <v>109.89430762422792</v>
      </c>
      <c r="K89" s="375">
        <f>I89/H89*100</f>
        <v>79.49114885122826</v>
      </c>
    </row>
    <row r="91" spans="1:11" x14ac:dyDescent="0.2">
      <c r="E91" t="s">
        <v>96</v>
      </c>
      <c r="F91" t="s">
        <v>96</v>
      </c>
    </row>
    <row r="92" spans="1:11" x14ac:dyDescent="0.2">
      <c r="F92" s="93"/>
    </row>
    <row r="93" spans="1:11" x14ac:dyDescent="0.2">
      <c r="F93" s="93"/>
      <c r="H93" s="30"/>
    </row>
    <row r="94" spans="1:11" x14ac:dyDescent="0.2">
      <c r="F94" s="93"/>
      <c r="G94" s="27"/>
      <c r="H94" s="30"/>
    </row>
    <row r="95" spans="1:11" x14ac:dyDescent="0.2">
      <c r="F95" s="93"/>
      <c r="G95" s="42"/>
      <c r="H95" s="30"/>
    </row>
    <row r="96" spans="1:11" x14ac:dyDescent="0.2">
      <c r="F96" s="93"/>
      <c r="G96" s="42"/>
      <c r="H96" s="42"/>
    </row>
    <row r="97" spans="4:8" x14ac:dyDescent="0.2">
      <c r="D97" s="30"/>
      <c r="E97" s="30"/>
      <c r="F97" s="93"/>
      <c r="G97" s="42"/>
      <c r="H97" s="42"/>
    </row>
    <row r="98" spans="4:8" x14ac:dyDescent="0.2">
      <c r="D98" s="30"/>
      <c r="E98" s="30"/>
      <c r="F98" s="93"/>
    </row>
    <row r="99" spans="4:8" x14ac:dyDescent="0.2">
      <c r="D99" s="30"/>
      <c r="E99" s="30"/>
      <c r="F99" s="93"/>
    </row>
    <row r="100" spans="4:8" x14ac:dyDescent="0.2">
      <c r="D100" s="30"/>
      <c r="E100" s="30"/>
      <c r="F100" s="93"/>
    </row>
    <row r="101" spans="4:8" ht="15" x14ac:dyDescent="0.25">
      <c r="D101" s="30"/>
      <c r="E101" s="30"/>
      <c r="F101" s="97"/>
    </row>
    <row r="102" spans="4:8" x14ac:dyDescent="0.2">
      <c r="D102" s="30"/>
      <c r="E102" s="30"/>
    </row>
    <row r="103" spans="4:8" x14ac:dyDescent="0.2">
      <c r="D103" s="30"/>
      <c r="E103" s="30"/>
    </row>
    <row r="104" spans="4:8" x14ac:dyDescent="0.2">
      <c r="D104" s="30"/>
      <c r="E104" s="30"/>
    </row>
    <row r="105" spans="4:8" x14ac:dyDescent="0.2">
      <c r="D105" s="30"/>
      <c r="E105" s="30"/>
    </row>
    <row r="106" spans="4:8" x14ac:dyDescent="0.2">
      <c r="D106" s="30"/>
      <c r="E106" s="30"/>
    </row>
    <row r="107" spans="4:8" x14ac:dyDescent="0.2">
      <c r="D107" s="30"/>
      <c r="E107" s="30"/>
    </row>
    <row r="108" spans="4:8" x14ac:dyDescent="0.2">
      <c r="D108" s="30"/>
      <c r="E108" s="30"/>
    </row>
    <row r="109" spans="4:8" x14ac:dyDescent="0.2">
      <c r="D109" s="30"/>
      <c r="E109" s="30"/>
    </row>
    <row r="110" spans="4:8" x14ac:dyDescent="0.2">
      <c r="D110" s="30"/>
      <c r="E110" s="30"/>
    </row>
    <row r="111" spans="4:8" x14ac:dyDescent="0.2">
      <c r="D111" s="30"/>
      <c r="E111" s="30"/>
    </row>
    <row r="112" spans="4:8" x14ac:dyDescent="0.2">
      <c r="D112" s="30"/>
      <c r="E112" s="30"/>
    </row>
  </sheetData>
  <mergeCells count="37">
    <mergeCell ref="A89:C89"/>
    <mergeCell ref="A15:C15"/>
    <mergeCell ref="A67:C67"/>
    <mergeCell ref="A85:C85"/>
    <mergeCell ref="A87:C87"/>
    <mergeCell ref="A77:C77"/>
    <mergeCell ref="A81:C81"/>
    <mergeCell ref="A80:C80"/>
    <mergeCell ref="A68:C68"/>
    <mergeCell ref="A27:C27"/>
    <mergeCell ref="A86:C86"/>
    <mergeCell ref="A88:C88"/>
    <mergeCell ref="A28:C28"/>
    <mergeCell ref="A29:C29"/>
    <mergeCell ref="A30:C30"/>
    <mergeCell ref="A84:C84"/>
    <mergeCell ref="A1:H1"/>
    <mergeCell ref="A3:H3"/>
    <mergeCell ref="A5:C5"/>
    <mergeCell ref="A6:C6"/>
    <mergeCell ref="A8:C8"/>
    <mergeCell ref="A2:H2"/>
    <mergeCell ref="A9:C9"/>
    <mergeCell ref="A10:C10"/>
    <mergeCell ref="A11:C11"/>
    <mergeCell ref="A13:C13"/>
    <mergeCell ref="A16:C16"/>
    <mergeCell ref="A14:C14"/>
    <mergeCell ref="A82:C82"/>
    <mergeCell ref="A33:C33"/>
    <mergeCell ref="A38:C38"/>
    <mergeCell ref="A66:C66"/>
    <mergeCell ref="A40:C40"/>
    <mergeCell ref="A34:C34"/>
    <mergeCell ref="A35:C35"/>
    <mergeCell ref="A37:C37"/>
    <mergeCell ref="A39:C39"/>
  </mergeCells>
  <pageMargins left="0.7" right="0.7" top="0.75" bottom="0.75" header="0.3" footer="0.3"/>
  <pageSetup paperSize="9"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3"/>
  <sheetViews>
    <sheetView workbookViewId="0">
      <selection activeCell="K32" sqref="K32"/>
    </sheetView>
  </sheetViews>
  <sheetFormatPr defaultRowHeight="14.25" x14ac:dyDescent="0.2"/>
  <cols>
    <col min="2" max="2" width="26.25" customWidth="1"/>
    <col min="3" max="3" width="17" customWidth="1"/>
    <col min="4" max="4" width="16.75" customWidth="1"/>
    <col min="5" max="5" width="12" customWidth="1"/>
    <col min="6" max="6" width="15.5" customWidth="1"/>
    <col min="7" max="7" width="12.25" customWidth="1"/>
    <col min="8" max="8" width="12.875" customWidth="1"/>
  </cols>
  <sheetData>
    <row r="1" spans="1:8" ht="20.25" x14ac:dyDescent="0.25">
      <c r="A1" s="441" t="s">
        <v>145</v>
      </c>
      <c r="B1" s="441"/>
      <c r="C1" s="441"/>
      <c r="D1" s="441"/>
      <c r="E1" s="441"/>
      <c r="F1" s="441"/>
      <c r="G1" s="441"/>
      <c r="H1" s="300"/>
    </row>
    <row r="2" spans="1:8" ht="15" x14ac:dyDescent="0.25">
      <c r="A2" s="300"/>
      <c r="B2" s="300"/>
      <c r="C2" s="300"/>
      <c r="D2" s="301"/>
      <c r="E2" s="301"/>
      <c r="F2" s="301"/>
      <c r="G2" s="301"/>
      <c r="H2" s="300"/>
    </row>
    <row r="3" spans="1:8" x14ac:dyDescent="0.2">
      <c r="A3" s="442" t="s">
        <v>146</v>
      </c>
      <c r="B3" s="443" t="s">
        <v>147</v>
      </c>
      <c r="C3" s="444" t="s">
        <v>183</v>
      </c>
      <c r="D3" s="445" t="s">
        <v>184</v>
      </c>
      <c r="E3" s="445" t="s">
        <v>169</v>
      </c>
      <c r="F3" s="445" t="s">
        <v>170</v>
      </c>
      <c r="G3" s="445" t="s">
        <v>102</v>
      </c>
      <c r="H3" s="445" t="s">
        <v>102</v>
      </c>
    </row>
    <row r="4" spans="1:8" x14ac:dyDescent="0.2">
      <c r="A4" s="442"/>
      <c r="B4" s="443"/>
      <c r="C4" s="444"/>
      <c r="D4" s="445"/>
      <c r="E4" s="445"/>
      <c r="F4" s="445"/>
      <c r="G4" s="445"/>
      <c r="H4" s="445"/>
    </row>
    <row r="5" spans="1:8" x14ac:dyDescent="0.2">
      <c r="A5" s="448">
        <v>1</v>
      </c>
      <c r="B5" s="448"/>
      <c r="C5" s="302">
        <v>2</v>
      </c>
      <c r="D5" s="303">
        <v>3</v>
      </c>
      <c r="E5" s="303">
        <v>4</v>
      </c>
      <c r="F5" s="303">
        <v>5</v>
      </c>
      <c r="G5" s="303" t="s">
        <v>173</v>
      </c>
      <c r="H5" s="303" t="s">
        <v>103</v>
      </c>
    </row>
    <row r="6" spans="1:8" ht="15" x14ac:dyDescent="0.2">
      <c r="A6" s="347">
        <v>1</v>
      </c>
      <c r="B6" s="348" t="s">
        <v>148</v>
      </c>
      <c r="C6" s="348"/>
      <c r="D6" s="349"/>
      <c r="E6" s="349"/>
      <c r="F6" s="349"/>
      <c r="G6" s="305"/>
      <c r="H6" s="305"/>
    </row>
    <row r="7" spans="1:8" ht="15" x14ac:dyDescent="0.2">
      <c r="A7" s="350"/>
      <c r="B7" s="350" t="s">
        <v>149</v>
      </c>
      <c r="C7" s="351">
        <v>522046</v>
      </c>
      <c r="D7" s="351">
        <f>C7/7.5345</f>
        <v>69287.41124162187</v>
      </c>
      <c r="E7" s="351">
        <v>100258</v>
      </c>
      <c r="F7" s="351">
        <v>97105.38</v>
      </c>
      <c r="G7" s="305">
        <f>F7/D7*100</f>
        <v>140.14866230370504</v>
      </c>
      <c r="H7" s="305">
        <f>F7/E7*100</f>
        <v>96.855492828502463</v>
      </c>
    </row>
    <row r="8" spans="1:8" ht="15" x14ac:dyDescent="0.2">
      <c r="A8" s="350"/>
      <c r="B8" s="350" t="s">
        <v>150</v>
      </c>
      <c r="C8" s="351">
        <v>522046</v>
      </c>
      <c r="D8" s="351">
        <f t="shared" ref="D8:D32" si="0">C8/7.5345</f>
        <v>69287.41124162187</v>
      </c>
      <c r="E8" s="351">
        <v>100258</v>
      </c>
      <c r="F8" s="351">
        <v>97105.38</v>
      </c>
      <c r="G8" s="305">
        <f>F8/D8*100</f>
        <v>140.14866230370504</v>
      </c>
      <c r="H8" s="305">
        <f>F8/E8*100</f>
        <v>96.855492828502463</v>
      </c>
    </row>
    <row r="9" spans="1:8" ht="15" x14ac:dyDescent="0.2">
      <c r="A9" s="446" t="s">
        <v>151</v>
      </c>
      <c r="B9" s="446"/>
      <c r="C9" s="352">
        <f>C7-C8</f>
        <v>0</v>
      </c>
      <c r="D9" s="353">
        <f t="shared" si="0"/>
        <v>0</v>
      </c>
      <c r="E9" s="352">
        <f>E7-E8</f>
        <v>0</v>
      </c>
      <c r="F9" s="352">
        <f>F7-F8</f>
        <v>0</v>
      </c>
      <c r="G9" s="354" t="s">
        <v>96</v>
      </c>
      <c r="H9" s="354">
        <v>0</v>
      </c>
    </row>
    <row r="10" spans="1:8" ht="15" x14ac:dyDescent="0.25">
      <c r="A10" s="347" t="s">
        <v>152</v>
      </c>
      <c r="B10" s="348" t="s">
        <v>153</v>
      </c>
      <c r="C10" s="355"/>
      <c r="D10" s="351">
        <f t="shared" si="0"/>
        <v>0</v>
      </c>
      <c r="E10" s="356"/>
      <c r="F10" s="356"/>
      <c r="G10" s="305"/>
      <c r="H10" s="305"/>
    </row>
    <row r="11" spans="1:8" ht="15" x14ac:dyDescent="0.2">
      <c r="A11" s="350"/>
      <c r="B11" s="350" t="s">
        <v>149</v>
      </c>
      <c r="C11" s="351">
        <v>3409.8</v>
      </c>
      <c r="D11" s="351">
        <f t="shared" si="0"/>
        <v>452.5582321321919</v>
      </c>
      <c r="E11" s="351">
        <v>2266</v>
      </c>
      <c r="F11" s="351">
        <v>3277.59</v>
      </c>
      <c r="G11" s="305">
        <f>F11/D11*100</f>
        <v>724.2360799753651</v>
      </c>
      <c r="H11" s="305">
        <f>F11/E11*100</f>
        <v>144.64210061782879</v>
      </c>
    </row>
    <row r="12" spans="1:8" ht="15" x14ac:dyDescent="0.2">
      <c r="A12" s="350"/>
      <c r="B12" s="350" t="s">
        <v>150</v>
      </c>
      <c r="C12" s="351">
        <v>3409.8</v>
      </c>
      <c r="D12" s="351">
        <f t="shared" si="0"/>
        <v>452.5582321321919</v>
      </c>
      <c r="E12" s="351">
        <v>2266</v>
      </c>
      <c r="F12" s="351">
        <v>1929.58</v>
      </c>
      <c r="G12" s="305">
        <f>F12/D12*100</f>
        <v>426.3716496568714</v>
      </c>
      <c r="H12" s="305">
        <f>F12/E12*100</f>
        <v>85.153574580759042</v>
      </c>
    </row>
    <row r="13" spans="1:8" ht="15" x14ac:dyDescent="0.2">
      <c r="A13" s="446" t="s">
        <v>154</v>
      </c>
      <c r="B13" s="446"/>
      <c r="C13" s="352">
        <f>C11-C12</f>
        <v>0</v>
      </c>
      <c r="D13" s="353">
        <f t="shared" si="0"/>
        <v>0</v>
      </c>
      <c r="E13" s="352">
        <f>E11-E12</f>
        <v>0</v>
      </c>
      <c r="F13" s="352">
        <f>F11-F12</f>
        <v>1348.0100000000002</v>
      </c>
      <c r="G13" s="354" t="s">
        <v>96</v>
      </c>
      <c r="H13" s="354">
        <v>0</v>
      </c>
    </row>
    <row r="14" spans="1:8" ht="15" x14ac:dyDescent="0.2">
      <c r="A14" s="347" t="s">
        <v>155</v>
      </c>
      <c r="B14" s="348" t="s">
        <v>156</v>
      </c>
      <c r="C14" s="355"/>
      <c r="D14" s="351">
        <f t="shared" si="0"/>
        <v>0</v>
      </c>
      <c r="E14" s="357"/>
      <c r="F14" s="357"/>
      <c r="G14" s="305"/>
      <c r="H14" s="305"/>
    </row>
    <row r="15" spans="1:8" ht="15" x14ac:dyDescent="0.2">
      <c r="A15" s="350"/>
      <c r="B15" s="350" t="s">
        <v>149</v>
      </c>
      <c r="C15" s="351">
        <v>464920</v>
      </c>
      <c r="D15" s="351">
        <f t="shared" si="0"/>
        <v>61705.488088127939</v>
      </c>
      <c r="E15" s="351">
        <v>59726</v>
      </c>
      <c r="F15" s="351">
        <v>63067.45</v>
      </c>
      <c r="G15" s="305">
        <f>F15/D15*100</f>
        <v>102.20719737266629</v>
      </c>
      <c r="H15" s="305">
        <f>F15/E15*100</f>
        <v>105.59463215350098</v>
      </c>
    </row>
    <row r="16" spans="1:8" ht="15" x14ac:dyDescent="0.2">
      <c r="A16" s="350"/>
      <c r="B16" s="350" t="s">
        <v>150</v>
      </c>
      <c r="C16" s="351">
        <v>559075.25</v>
      </c>
      <c r="D16" s="351">
        <f t="shared" si="0"/>
        <v>74202.037295109156</v>
      </c>
      <c r="E16" s="351">
        <v>59726</v>
      </c>
      <c r="F16" s="351">
        <v>57459.519999999997</v>
      </c>
      <c r="G16" s="305">
        <f>F16/D16*100</f>
        <v>77.436580038197008</v>
      </c>
      <c r="H16" s="305">
        <f>F16/E16*100</f>
        <v>96.205203763854925</v>
      </c>
    </row>
    <row r="17" spans="1:8" ht="15" x14ac:dyDescent="0.2">
      <c r="A17" s="446" t="s">
        <v>154</v>
      </c>
      <c r="B17" s="446"/>
      <c r="C17" s="352">
        <f>C15-C16</f>
        <v>-94155.25</v>
      </c>
      <c r="D17" s="353">
        <f t="shared" si="0"/>
        <v>-12496.549206981219</v>
      </c>
      <c r="E17" s="352">
        <f>E15-E16</f>
        <v>0</v>
      </c>
      <c r="F17" s="352">
        <f>F15-F16</f>
        <v>5607.93</v>
      </c>
      <c r="G17" s="354">
        <v>0</v>
      </c>
      <c r="H17" s="354">
        <v>0</v>
      </c>
    </row>
    <row r="18" spans="1:8" ht="15" x14ac:dyDescent="0.2">
      <c r="A18" s="347" t="s">
        <v>157</v>
      </c>
      <c r="B18" s="348" t="s">
        <v>158</v>
      </c>
      <c r="C18" s="355"/>
      <c r="D18" s="351">
        <f t="shared" si="0"/>
        <v>0</v>
      </c>
      <c r="E18" s="357"/>
      <c r="F18" s="357"/>
      <c r="G18" s="305"/>
      <c r="H18" s="305"/>
    </row>
    <row r="19" spans="1:8" ht="15" x14ac:dyDescent="0.2">
      <c r="A19" s="350"/>
      <c r="B19" s="350" t="s">
        <v>149</v>
      </c>
      <c r="C19" s="351">
        <v>7064601.2800000003</v>
      </c>
      <c r="D19" s="351">
        <f t="shared" si="0"/>
        <v>937633.72221116198</v>
      </c>
      <c r="E19" s="351">
        <v>1053819</v>
      </c>
      <c r="F19" s="351">
        <v>1037577.54</v>
      </c>
      <c r="G19" s="305">
        <f>F19/D19*100</f>
        <v>110.65915350752817</v>
      </c>
      <c r="H19" s="305">
        <f>F19/E19*100</f>
        <v>98.458799850828271</v>
      </c>
    </row>
    <row r="20" spans="1:8" ht="15" x14ac:dyDescent="0.2">
      <c r="A20" s="350"/>
      <c r="B20" s="350" t="s">
        <v>150</v>
      </c>
      <c r="C20" s="351">
        <v>7064601.2800000003</v>
      </c>
      <c r="D20" s="351">
        <f t="shared" si="0"/>
        <v>937633.72221116198</v>
      </c>
      <c r="E20" s="351">
        <v>1053819</v>
      </c>
      <c r="F20" s="351">
        <v>1037418.74</v>
      </c>
      <c r="G20" s="305">
        <f>F20/D20*100</f>
        <v>110.64221725659795</v>
      </c>
      <c r="H20" s="305">
        <f>F20/E20*100</f>
        <v>98.443730849415317</v>
      </c>
    </row>
    <row r="21" spans="1:8" ht="15" x14ac:dyDescent="0.2">
      <c r="A21" s="446" t="s">
        <v>154</v>
      </c>
      <c r="B21" s="446"/>
      <c r="C21" s="352">
        <f>C19-C20</f>
        <v>0</v>
      </c>
      <c r="D21" s="353">
        <f t="shared" si="0"/>
        <v>0</v>
      </c>
      <c r="E21" s="352">
        <f>E19-E20</f>
        <v>0</v>
      </c>
      <c r="F21" s="352">
        <f>F19-F20</f>
        <v>158.80000000004657</v>
      </c>
      <c r="G21" s="354">
        <v>0</v>
      </c>
      <c r="H21" s="354">
        <v>0</v>
      </c>
    </row>
    <row r="22" spans="1:8" ht="15" x14ac:dyDescent="0.2">
      <c r="A22" s="347" t="s">
        <v>159</v>
      </c>
      <c r="B22" s="348" t="s">
        <v>160</v>
      </c>
      <c r="C22" s="355"/>
      <c r="D22" s="351">
        <f t="shared" si="0"/>
        <v>0</v>
      </c>
      <c r="E22" s="357"/>
      <c r="F22" s="357"/>
      <c r="G22" s="305"/>
      <c r="H22" s="305"/>
    </row>
    <row r="23" spans="1:8" ht="15" x14ac:dyDescent="0.2">
      <c r="A23" s="350"/>
      <c r="B23" s="350" t="s">
        <v>149</v>
      </c>
      <c r="C23" s="351">
        <v>393330.29</v>
      </c>
      <c r="D23" s="351">
        <f t="shared" si="0"/>
        <v>52203.900723339299</v>
      </c>
      <c r="E23" s="351">
        <v>13272</v>
      </c>
      <c r="F23" s="351">
        <v>750.4</v>
      </c>
      <c r="G23" s="305">
        <f>F23/D23*100</f>
        <v>1.4374404778233583</v>
      </c>
      <c r="H23" s="305">
        <f>F23/E23*100</f>
        <v>5.6540084388185656</v>
      </c>
    </row>
    <row r="24" spans="1:8" ht="15" x14ac:dyDescent="0.2">
      <c r="A24" s="350"/>
      <c r="B24" s="350" t="s">
        <v>150</v>
      </c>
      <c r="C24" s="351">
        <v>79943.960000000006</v>
      </c>
      <c r="D24" s="351">
        <f t="shared" si="0"/>
        <v>10610.386886986529</v>
      </c>
      <c r="E24" s="351">
        <v>13272</v>
      </c>
      <c r="F24" s="351">
        <v>6337.15</v>
      </c>
      <c r="G24" s="305">
        <f>F24/D24*100</f>
        <v>59.725908842894441</v>
      </c>
      <c r="H24" s="305">
        <f>F24/E24*100</f>
        <v>47.748267028330318</v>
      </c>
    </row>
    <row r="25" spans="1:8" ht="15" x14ac:dyDescent="0.2">
      <c r="A25" s="446" t="s">
        <v>154</v>
      </c>
      <c r="B25" s="446"/>
      <c r="C25" s="352">
        <f>C23-C24</f>
        <v>313386.32999999996</v>
      </c>
      <c r="D25" s="353">
        <f t="shared" si="0"/>
        <v>41593.513836352766</v>
      </c>
      <c r="E25" s="352">
        <f>E23-E24</f>
        <v>0</v>
      </c>
      <c r="F25" s="352">
        <f>F23-F24</f>
        <v>-5586.75</v>
      </c>
      <c r="G25" s="354" t="s">
        <v>96</v>
      </c>
      <c r="H25" s="354" t="s">
        <v>96</v>
      </c>
    </row>
    <row r="26" spans="1:8" ht="15" x14ac:dyDescent="0.2">
      <c r="A26" s="347" t="s">
        <v>161</v>
      </c>
      <c r="B26" s="348" t="s">
        <v>187</v>
      </c>
      <c r="C26" s="355"/>
      <c r="D26" s="351">
        <f t="shared" si="0"/>
        <v>0</v>
      </c>
      <c r="E26" s="357"/>
      <c r="F26" s="357"/>
      <c r="G26" s="305"/>
      <c r="H26" s="305"/>
    </row>
    <row r="27" spans="1:8" ht="15" x14ac:dyDescent="0.2">
      <c r="A27" s="350"/>
      <c r="B27" s="350" t="s">
        <v>149</v>
      </c>
      <c r="C27" s="351">
        <v>0</v>
      </c>
      <c r="D27" s="351">
        <f t="shared" si="0"/>
        <v>0</v>
      </c>
      <c r="E27" s="351">
        <v>280576</v>
      </c>
      <c r="F27" s="351">
        <v>342287.45</v>
      </c>
      <c r="G27" s="305"/>
      <c r="H27" s="305">
        <f>F27/E27*100</f>
        <v>121.9945576243157</v>
      </c>
    </row>
    <row r="28" spans="1:8" ht="15" x14ac:dyDescent="0.2">
      <c r="A28" s="350"/>
      <c r="B28" s="350" t="s">
        <v>150</v>
      </c>
      <c r="C28" s="351">
        <v>0</v>
      </c>
      <c r="D28" s="351">
        <f t="shared" si="0"/>
        <v>0</v>
      </c>
      <c r="E28" s="351">
        <v>280576</v>
      </c>
      <c r="F28" s="351">
        <v>0</v>
      </c>
      <c r="G28" s="305">
        <v>0</v>
      </c>
      <c r="H28" s="305">
        <f>F28/E28*100</f>
        <v>0</v>
      </c>
    </row>
    <row r="29" spans="1:8" ht="15" x14ac:dyDescent="0.2">
      <c r="A29" s="446" t="s">
        <v>154</v>
      </c>
      <c r="B29" s="446"/>
      <c r="C29" s="352">
        <f>C27-C28</f>
        <v>0</v>
      </c>
      <c r="D29" s="353">
        <f t="shared" si="0"/>
        <v>0</v>
      </c>
      <c r="E29" s="352">
        <f>E27-E28</f>
        <v>0</v>
      </c>
      <c r="F29" s="352">
        <f>F27-F28</f>
        <v>342287.45</v>
      </c>
      <c r="G29" s="354">
        <v>0</v>
      </c>
      <c r="H29" s="354">
        <v>0</v>
      </c>
    </row>
    <row r="30" spans="1:8" ht="15" x14ac:dyDescent="0.25">
      <c r="A30" s="358"/>
      <c r="B30" s="358"/>
      <c r="C30" s="359"/>
      <c r="D30" s="351">
        <f t="shared" si="0"/>
        <v>0</v>
      </c>
      <c r="E30" s="356"/>
      <c r="F30" s="356"/>
      <c r="G30" s="305"/>
      <c r="H30" s="305"/>
    </row>
    <row r="31" spans="1:8" ht="15" x14ac:dyDescent="0.25">
      <c r="A31" s="447" t="s">
        <v>162</v>
      </c>
      <c r="B31" s="447"/>
      <c r="C31" s="361">
        <f>SUM(C7,C11,C15,C19,C23)</f>
        <v>8448307.3699999992</v>
      </c>
      <c r="D31" s="360">
        <f t="shared" si="0"/>
        <v>1121283.0804963831</v>
      </c>
      <c r="E31" s="304">
        <f t="shared" ref="C31:F32" si="1">SUM(E7,E11,E15,E19,E23,E27)</f>
        <v>1509917</v>
      </c>
      <c r="F31" s="304">
        <f t="shared" si="1"/>
        <v>1544065.8099999998</v>
      </c>
      <c r="G31" s="305">
        <f>F31/D31*100</f>
        <v>137.70526255657529</v>
      </c>
      <c r="H31" s="371">
        <f>F31/E31*100</f>
        <v>102.26163491105802</v>
      </c>
    </row>
    <row r="32" spans="1:8" ht="15" x14ac:dyDescent="0.25">
      <c r="A32" s="447" t="s">
        <v>163</v>
      </c>
      <c r="B32" s="447"/>
      <c r="C32" s="361">
        <f t="shared" si="1"/>
        <v>8229076.29</v>
      </c>
      <c r="D32" s="360">
        <f t="shared" si="0"/>
        <v>1092186.1158670117</v>
      </c>
      <c r="E32" s="304">
        <f t="shared" si="1"/>
        <v>1509917</v>
      </c>
      <c r="F32" s="304">
        <f t="shared" si="1"/>
        <v>1200250.3699999999</v>
      </c>
      <c r="G32" s="305">
        <f>F32/D32*100</f>
        <v>109.89430762422789</v>
      </c>
      <c r="H32" s="371">
        <f>F32/E32*100</f>
        <v>79.491148851228246</v>
      </c>
    </row>
    <row r="33" spans="6:6" x14ac:dyDescent="0.2">
      <c r="F33" s="370">
        <f>F31-F32</f>
        <v>343815.43999999994</v>
      </c>
    </row>
  </sheetData>
  <mergeCells count="18">
    <mergeCell ref="A25:B25"/>
    <mergeCell ref="A29:B29"/>
    <mergeCell ref="A31:B31"/>
    <mergeCell ref="A32:B32"/>
    <mergeCell ref="H3:H4"/>
    <mergeCell ref="A5:B5"/>
    <mergeCell ref="A9:B9"/>
    <mergeCell ref="A13:B13"/>
    <mergeCell ref="A17:B17"/>
    <mergeCell ref="A21:B21"/>
    <mergeCell ref="A1:G1"/>
    <mergeCell ref="A3:A4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Kontrolna tablica</vt:lpstr>
      <vt:lpstr>' Račun prihoda i rashoda'!Podrucje_ispisa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Renata Delić</cp:lastModifiedBy>
  <cp:lastPrinted>2024-03-20T10:03:29Z</cp:lastPrinted>
  <dcterms:created xsi:type="dcterms:W3CDTF">2022-08-12T12:51:27Z</dcterms:created>
  <dcterms:modified xsi:type="dcterms:W3CDTF">2024-03-27T11:11:49Z</dcterms:modified>
</cp:coreProperties>
</file>